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 = PROBÍHAJÍCÍ IA = -\JA111,112,113\Zadání\201907_EXP\E Dokladová část\"/>
    </mc:Choice>
  </mc:AlternateContent>
  <bookViews>
    <workbookView xWindow="0" yWindow="0" windowWidth="28800" windowHeight="12450" tabRatio="500" activeTab="1"/>
  </bookViews>
  <sheets>
    <sheet name="Rekapitulace stavby" sheetId="1" r:id="rId1"/>
    <sheet name="191031 - Stavební úpravy ..." sheetId="2" r:id="rId2"/>
    <sheet name="Pokyny pro vyplnění" sheetId="3" r:id="rId3"/>
  </sheets>
  <definedNames>
    <definedName name="_xlnm._FilterDatabase" localSheetId="1" hidden="1">'191031 - Stavební úpravy ...'!$C$97:$K$272</definedName>
    <definedName name="_xlnm.Print_Titles" localSheetId="1">'191031 - Stavební úpravy ...'!$97:$97</definedName>
    <definedName name="_xlnm.Print_Titles" localSheetId="0">'Rekapitulace stavby'!$52:$52</definedName>
  </definedNames>
  <calcPr calcId="162913"/>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200" i="2" l="1"/>
  <c r="BK195" i="2" l="1"/>
  <c r="BI195" i="2"/>
  <c r="BH195" i="2"/>
  <c r="BG195" i="2"/>
  <c r="BF195" i="2"/>
  <c r="BE195" i="2"/>
  <c r="T195" i="2"/>
  <c r="R195" i="2"/>
  <c r="P195" i="2"/>
  <c r="J195" i="2"/>
  <c r="BH270" i="2" l="1"/>
  <c r="BF270" i="2"/>
  <c r="BE270" i="2"/>
  <c r="BD270" i="2"/>
  <c r="BC270" i="2"/>
  <c r="S270" i="2"/>
  <c r="Q270" i="2"/>
  <c r="O270" i="2"/>
  <c r="J270" i="2"/>
  <c r="BB270" i="2" s="1"/>
  <c r="BH267" i="2"/>
  <c r="BF267" i="2"/>
  <c r="BE267" i="2"/>
  <c r="BD267" i="2"/>
  <c r="BC267" i="2"/>
  <c r="S267" i="2"/>
  <c r="Q267" i="2"/>
  <c r="Q266" i="2" s="1"/>
  <c r="O267" i="2"/>
  <c r="J267" i="2"/>
  <c r="BB267" i="2" s="1"/>
  <c r="BH265" i="2"/>
  <c r="BH264" i="2" s="1"/>
  <c r="BF265" i="2"/>
  <c r="BE265" i="2"/>
  <c r="BD265" i="2"/>
  <c r="BC265" i="2"/>
  <c r="S265" i="2"/>
  <c r="S264" i="2" s="1"/>
  <c r="S263" i="2" s="1"/>
  <c r="Q265" i="2"/>
  <c r="Q264" i="2" s="1"/>
  <c r="Q263" i="2" s="1"/>
  <c r="O265" i="2"/>
  <c r="O264" i="2" s="1"/>
  <c r="O263" i="2" s="1"/>
  <c r="J265" i="2"/>
  <c r="BB265" i="2" s="1"/>
  <c r="BH262" i="2"/>
  <c r="BF262" i="2"/>
  <c r="BE262" i="2"/>
  <c r="BD262" i="2"/>
  <c r="BC262" i="2"/>
  <c r="S262" i="2"/>
  <c r="Q262" i="2"/>
  <c r="O262" i="2"/>
  <c r="J262" i="2"/>
  <c r="BB262" i="2" s="1"/>
  <c r="BH261" i="2"/>
  <c r="BF261" i="2"/>
  <c r="BE261" i="2"/>
  <c r="BD261" i="2"/>
  <c r="BC261" i="2"/>
  <c r="S261" i="2"/>
  <c r="Q261" i="2"/>
  <c r="O261" i="2"/>
  <c r="J261" i="2"/>
  <c r="BB261" i="2" s="1"/>
  <c r="BH258" i="2"/>
  <c r="BF258" i="2"/>
  <c r="BE258" i="2"/>
  <c r="BD258" i="2"/>
  <c r="BC258" i="2"/>
  <c r="S258" i="2"/>
  <c r="Q258" i="2"/>
  <c r="O258" i="2"/>
  <c r="J258" i="2"/>
  <c r="BB258" i="2" s="1"/>
  <c r="BH255" i="2"/>
  <c r="BF255" i="2"/>
  <c r="BE255" i="2"/>
  <c r="BD255" i="2"/>
  <c r="BC255" i="2"/>
  <c r="S255" i="2"/>
  <c r="Q255" i="2"/>
  <c r="O255" i="2"/>
  <c r="J255" i="2"/>
  <c r="BB255" i="2" s="1"/>
  <c r="BH254" i="2"/>
  <c r="BF254" i="2"/>
  <c r="BE254" i="2"/>
  <c r="BD254" i="2"/>
  <c r="BC254" i="2"/>
  <c r="S254" i="2"/>
  <c r="Q254" i="2"/>
  <c r="O254" i="2"/>
  <c r="J254" i="2"/>
  <c r="BB254" i="2" s="1"/>
  <c r="BH252" i="2"/>
  <c r="BF252" i="2"/>
  <c r="BE252" i="2"/>
  <c r="BD252" i="2"/>
  <c r="BC252" i="2"/>
  <c r="S252" i="2"/>
  <c r="Q252" i="2"/>
  <c r="O252" i="2"/>
  <c r="J252" i="2"/>
  <c r="BB252" i="2" s="1"/>
  <c r="BH244" i="2"/>
  <c r="BF244" i="2"/>
  <c r="BE244" i="2"/>
  <c r="BD244" i="2"/>
  <c r="BC244" i="2"/>
  <c r="S244" i="2"/>
  <c r="Q244" i="2"/>
  <c r="O244" i="2"/>
  <c r="J244" i="2"/>
  <c r="BB244" i="2" s="1"/>
  <c r="BH241" i="2"/>
  <c r="BF241" i="2"/>
  <c r="BE241" i="2"/>
  <c r="BD241" i="2"/>
  <c r="BC241" i="2"/>
  <c r="S241" i="2"/>
  <c r="Q241" i="2"/>
  <c r="O241" i="2"/>
  <c r="J241" i="2"/>
  <c r="BB241" i="2" s="1"/>
  <c r="BH240" i="2"/>
  <c r="BF240" i="2"/>
  <c r="BE240" i="2"/>
  <c r="BD240" i="2"/>
  <c r="BC240" i="2"/>
  <c r="S240" i="2"/>
  <c r="Q240" i="2"/>
  <c r="O240" i="2"/>
  <c r="J240" i="2"/>
  <c r="BB240" i="2" s="1"/>
  <c r="BH237" i="2"/>
  <c r="BF237" i="2"/>
  <c r="BE237" i="2"/>
  <c r="BD237" i="2"/>
  <c r="BC237" i="2"/>
  <c r="S237" i="2"/>
  <c r="Q237" i="2"/>
  <c r="O237" i="2"/>
  <c r="J237" i="2"/>
  <c r="BB237" i="2" s="1"/>
  <c r="BH234" i="2"/>
  <c r="BF234" i="2"/>
  <c r="BE234" i="2"/>
  <c r="BD234" i="2"/>
  <c r="BC234" i="2"/>
  <c r="S234" i="2"/>
  <c r="Q234" i="2"/>
  <c r="O234" i="2"/>
  <c r="J234" i="2"/>
  <c r="BB234" i="2" s="1"/>
  <c r="BH231" i="2"/>
  <c r="BF231" i="2"/>
  <c r="BE231" i="2"/>
  <c r="BD231" i="2"/>
  <c r="BC231" i="2"/>
  <c r="S231" i="2"/>
  <c r="Q231" i="2"/>
  <c r="O231" i="2"/>
  <c r="J231" i="2"/>
  <c r="BB231" i="2" s="1"/>
  <c r="BH229" i="2"/>
  <c r="BF229" i="2"/>
  <c r="BE229" i="2"/>
  <c r="BD229" i="2"/>
  <c r="BC229" i="2"/>
  <c r="S229" i="2"/>
  <c r="Q229" i="2"/>
  <c r="O229" i="2"/>
  <c r="J229" i="2"/>
  <c r="BB229" i="2" s="1"/>
  <c r="BH227" i="2"/>
  <c r="BF227" i="2"/>
  <c r="BE227" i="2"/>
  <c r="BD227" i="2"/>
  <c r="BC227" i="2"/>
  <c r="S227" i="2"/>
  <c r="Q227" i="2"/>
  <c r="O227" i="2"/>
  <c r="J227" i="2"/>
  <c r="BB227" i="2" s="1"/>
  <c r="BH218" i="2"/>
  <c r="BF218" i="2"/>
  <c r="BE218" i="2"/>
  <c r="BD218" i="2"/>
  <c r="BC218" i="2"/>
  <c r="S218" i="2"/>
  <c r="Q218" i="2"/>
  <c r="O218" i="2"/>
  <c r="J218" i="2"/>
  <c r="BB218" i="2" s="1"/>
  <c r="BH215" i="2"/>
  <c r="BF215" i="2"/>
  <c r="BE215" i="2"/>
  <c r="BD215" i="2"/>
  <c r="BC215" i="2"/>
  <c r="S215" i="2"/>
  <c r="Q215" i="2"/>
  <c r="O215" i="2"/>
  <c r="J215" i="2"/>
  <c r="BB215" i="2" s="1"/>
  <c r="BH213" i="2"/>
  <c r="BF213" i="2"/>
  <c r="BE213" i="2"/>
  <c r="BD213" i="2"/>
  <c r="BC213" i="2"/>
  <c r="S213" i="2"/>
  <c r="Q213" i="2"/>
  <c r="O213" i="2"/>
  <c r="J213" i="2"/>
  <c r="BB213" i="2" s="1"/>
  <c r="BH210" i="2"/>
  <c r="BF210" i="2"/>
  <c r="BE210" i="2"/>
  <c r="BD210" i="2"/>
  <c r="BC210" i="2"/>
  <c r="S210" i="2"/>
  <c r="Q210" i="2"/>
  <c r="O210" i="2"/>
  <c r="J210" i="2"/>
  <c r="BB210" i="2" s="1"/>
  <c r="BH208" i="2"/>
  <c r="BF208" i="2"/>
  <c r="BE208" i="2"/>
  <c r="BD208" i="2"/>
  <c r="BC208" i="2"/>
  <c r="S208" i="2"/>
  <c r="Q208" i="2"/>
  <c r="O208" i="2"/>
  <c r="J208" i="2"/>
  <c r="BB208" i="2" s="1"/>
  <c r="BH207" i="2"/>
  <c r="BF207" i="2"/>
  <c r="BE207" i="2"/>
  <c r="BD207" i="2"/>
  <c r="BC207" i="2"/>
  <c r="S207" i="2"/>
  <c r="Q207" i="2"/>
  <c r="O207" i="2"/>
  <c r="J207" i="2"/>
  <c r="BB207" i="2" s="1"/>
  <c r="BH205" i="2"/>
  <c r="BF205" i="2"/>
  <c r="BE205" i="2"/>
  <c r="BD205" i="2"/>
  <c r="BC205" i="2"/>
  <c r="S205" i="2"/>
  <c r="Q205" i="2"/>
  <c r="O205" i="2"/>
  <c r="J205" i="2"/>
  <c r="BB205" i="2" s="1"/>
  <c r="BH203" i="2"/>
  <c r="BF203" i="2"/>
  <c r="BE203" i="2"/>
  <c r="BD203" i="2"/>
  <c r="BC203" i="2"/>
  <c r="S203" i="2"/>
  <c r="Q203" i="2"/>
  <c r="O203" i="2"/>
  <c r="J203" i="2"/>
  <c r="BB203" i="2" s="1"/>
  <c r="BH201" i="2"/>
  <c r="BF201" i="2"/>
  <c r="BE201" i="2"/>
  <c r="BD201" i="2"/>
  <c r="BC201" i="2"/>
  <c r="S201" i="2"/>
  <c r="Q201" i="2"/>
  <c r="O201" i="2"/>
  <c r="J201" i="2"/>
  <c r="BB201" i="2" s="1"/>
  <c r="BH199" i="2"/>
  <c r="BF199" i="2"/>
  <c r="BE199" i="2"/>
  <c r="BD199" i="2"/>
  <c r="BC199" i="2"/>
  <c r="S199" i="2"/>
  <c r="Q199" i="2"/>
  <c r="O199" i="2"/>
  <c r="J199" i="2"/>
  <c r="BB199" i="2" s="1"/>
  <c r="BH198" i="2"/>
  <c r="BF198" i="2"/>
  <c r="BE198" i="2"/>
  <c r="BD198" i="2"/>
  <c r="BC198" i="2"/>
  <c r="S198" i="2"/>
  <c r="Q198" i="2"/>
  <c r="O198" i="2"/>
  <c r="J198" i="2"/>
  <c r="BB198" i="2" s="1"/>
  <c r="BH193" i="2"/>
  <c r="BF193" i="2"/>
  <c r="BE193" i="2"/>
  <c r="BD193" i="2"/>
  <c r="BC193" i="2"/>
  <c r="S193" i="2"/>
  <c r="Q193" i="2"/>
  <c r="O193" i="2"/>
  <c r="J193" i="2"/>
  <c r="BB193" i="2" s="1"/>
  <c r="BH187" i="2"/>
  <c r="BF187" i="2"/>
  <c r="BE187" i="2"/>
  <c r="BD187" i="2"/>
  <c r="BC187" i="2"/>
  <c r="S187" i="2"/>
  <c r="Q187" i="2"/>
  <c r="O187" i="2"/>
  <c r="J187" i="2"/>
  <c r="BB187" i="2" s="1"/>
  <c r="BH184" i="2"/>
  <c r="BF184" i="2"/>
  <c r="BE184" i="2"/>
  <c r="BD184" i="2"/>
  <c r="BC184" i="2"/>
  <c r="S184" i="2"/>
  <c r="Q184" i="2"/>
  <c r="O184" i="2"/>
  <c r="J184" i="2"/>
  <c r="BH182" i="2"/>
  <c r="BH181" i="2" s="1"/>
  <c r="J181" i="2" s="1"/>
  <c r="J71" i="2" s="1"/>
  <c r="BF182" i="2"/>
  <c r="BE182" i="2"/>
  <c r="BD182" i="2"/>
  <c r="BC182" i="2"/>
  <c r="S182" i="2"/>
  <c r="S181" i="2" s="1"/>
  <c r="Q182" i="2"/>
  <c r="Q181" i="2" s="1"/>
  <c r="O182" i="2"/>
  <c r="O181" i="2" s="1"/>
  <c r="J182" i="2"/>
  <c r="BB182" i="2" s="1"/>
  <c r="BH180" i="2"/>
  <c r="BH179" i="2" s="1"/>
  <c r="J179" i="2" s="1"/>
  <c r="J70" i="2" s="1"/>
  <c r="BF180" i="2"/>
  <c r="BE180" i="2"/>
  <c r="BD180" i="2"/>
  <c r="BC180" i="2"/>
  <c r="S180" i="2"/>
  <c r="S179" i="2" s="1"/>
  <c r="Q180" i="2"/>
  <c r="Q179" i="2" s="1"/>
  <c r="O180" i="2"/>
  <c r="O179" i="2" s="1"/>
  <c r="J180" i="2"/>
  <c r="BB180" i="2" s="1"/>
  <c r="BH177" i="2"/>
  <c r="BF177" i="2"/>
  <c r="BE177" i="2"/>
  <c r="BD177" i="2"/>
  <c r="BC177" i="2"/>
  <c r="S177" i="2"/>
  <c r="Q177" i="2"/>
  <c r="O177" i="2"/>
  <c r="J177" i="2"/>
  <c r="BB177" i="2" s="1"/>
  <c r="BH173" i="2"/>
  <c r="BF173" i="2"/>
  <c r="BE173" i="2"/>
  <c r="BD173" i="2"/>
  <c r="BC173" i="2"/>
  <c r="S173" i="2"/>
  <c r="Q173" i="2"/>
  <c r="O173" i="2"/>
  <c r="J173" i="2"/>
  <c r="BB173" i="2" s="1"/>
  <c r="BH171" i="2"/>
  <c r="BF171" i="2"/>
  <c r="BE171" i="2"/>
  <c r="BD171" i="2"/>
  <c r="BC171" i="2"/>
  <c r="S171" i="2"/>
  <c r="Q171" i="2"/>
  <c r="O171" i="2"/>
  <c r="J171" i="2"/>
  <c r="BB171" i="2" s="1"/>
  <c r="BH170" i="2"/>
  <c r="BF170" i="2"/>
  <c r="BE170" i="2"/>
  <c r="BD170" i="2"/>
  <c r="BC170" i="2"/>
  <c r="S170" i="2"/>
  <c r="Q170" i="2"/>
  <c r="O170" i="2"/>
  <c r="J170" i="2"/>
  <c r="BB170" i="2" s="1"/>
  <c r="BH169" i="2"/>
  <c r="BF169" i="2"/>
  <c r="BE169" i="2"/>
  <c r="BD169" i="2"/>
  <c r="BC169" i="2"/>
  <c r="S169" i="2"/>
  <c r="Q169" i="2"/>
  <c r="O169" i="2"/>
  <c r="J169" i="2"/>
  <c r="BB169" i="2" s="1"/>
  <c r="BH168" i="2"/>
  <c r="BF168" i="2"/>
  <c r="BE168" i="2"/>
  <c r="BD168" i="2"/>
  <c r="BC168" i="2"/>
  <c r="S168" i="2"/>
  <c r="Q168" i="2"/>
  <c r="O168" i="2"/>
  <c r="J168" i="2"/>
  <c r="BB168" i="2" s="1"/>
  <c r="BH167" i="2"/>
  <c r="BF167" i="2"/>
  <c r="BE167" i="2"/>
  <c r="BD167" i="2"/>
  <c r="BC167" i="2"/>
  <c r="S167" i="2"/>
  <c r="Q167" i="2"/>
  <c r="O167" i="2"/>
  <c r="J167" i="2"/>
  <c r="BB167" i="2" s="1"/>
  <c r="BH166" i="2"/>
  <c r="BF166" i="2"/>
  <c r="BE166" i="2"/>
  <c r="BD166" i="2"/>
  <c r="BC166" i="2"/>
  <c r="S166" i="2"/>
  <c r="Q166" i="2"/>
  <c r="O166" i="2"/>
  <c r="J166" i="2"/>
  <c r="BB166" i="2" s="1"/>
  <c r="BH165" i="2"/>
  <c r="BF165" i="2"/>
  <c r="BE165" i="2"/>
  <c r="BD165" i="2"/>
  <c r="BC165" i="2"/>
  <c r="S165" i="2"/>
  <c r="Q165" i="2"/>
  <c r="O165" i="2"/>
  <c r="J165" i="2"/>
  <c r="BB165" i="2" s="1"/>
  <c r="BH163" i="2"/>
  <c r="BF163" i="2"/>
  <c r="BE163" i="2"/>
  <c r="BD163" i="2"/>
  <c r="BC163" i="2"/>
  <c r="S163" i="2"/>
  <c r="Q163" i="2"/>
  <c r="O163" i="2"/>
  <c r="J163" i="2"/>
  <c r="BB163" i="2" s="1"/>
  <c r="BH162" i="2"/>
  <c r="BF162" i="2"/>
  <c r="BE162" i="2"/>
  <c r="BD162" i="2"/>
  <c r="BC162" i="2"/>
  <c r="S162" i="2"/>
  <c r="Q162" i="2"/>
  <c r="O162" i="2"/>
  <c r="J162" i="2"/>
  <c r="BB162" i="2" s="1"/>
  <c r="BH161" i="2"/>
  <c r="BF161" i="2"/>
  <c r="BE161" i="2"/>
  <c r="BD161" i="2"/>
  <c r="BC161" i="2"/>
  <c r="S161" i="2"/>
  <c r="Q161" i="2"/>
  <c r="O161" i="2"/>
  <c r="J161" i="2"/>
  <c r="BB161" i="2" s="1"/>
  <c r="BH160" i="2"/>
  <c r="BF160" i="2"/>
  <c r="BE160" i="2"/>
  <c r="BD160" i="2"/>
  <c r="BC160" i="2"/>
  <c r="S160" i="2"/>
  <c r="Q160" i="2"/>
  <c r="O160" i="2"/>
  <c r="J160" i="2"/>
  <c r="BB160" i="2" s="1"/>
  <c r="BH158" i="2"/>
  <c r="BH157" i="2" s="1"/>
  <c r="BF158" i="2"/>
  <c r="BE158" i="2"/>
  <c r="BD158" i="2"/>
  <c r="BC158" i="2"/>
  <c r="S158" i="2"/>
  <c r="S157" i="2" s="1"/>
  <c r="Q158" i="2"/>
  <c r="Q157" i="2" s="1"/>
  <c r="O158" i="2"/>
  <c r="O157" i="2" s="1"/>
  <c r="J158" i="2"/>
  <c r="BB158" i="2" s="1"/>
  <c r="BH154" i="2"/>
  <c r="BH153" i="2" s="1"/>
  <c r="J153" i="2" s="1"/>
  <c r="J64" i="2" s="1"/>
  <c r="BF154" i="2"/>
  <c r="BE154" i="2"/>
  <c r="BD154" i="2"/>
  <c r="BC154" i="2"/>
  <c r="S154" i="2"/>
  <c r="S153" i="2" s="1"/>
  <c r="Q154" i="2"/>
  <c r="Q153" i="2" s="1"/>
  <c r="O154" i="2"/>
  <c r="O153" i="2" s="1"/>
  <c r="J154" i="2"/>
  <c r="BB154" i="2" s="1"/>
  <c r="BH151" i="2"/>
  <c r="BF151" i="2"/>
  <c r="BE151" i="2"/>
  <c r="BD151" i="2"/>
  <c r="BC151" i="2"/>
  <c r="S151" i="2"/>
  <c r="Q151" i="2"/>
  <c r="O151" i="2"/>
  <c r="J151" i="2"/>
  <c r="BB151" i="2" s="1"/>
  <c r="BH148" i="2"/>
  <c r="BF148" i="2"/>
  <c r="BE148" i="2"/>
  <c r="BD148" i="2"/>
  <c r="BC148" i="2"/>
  <c r="S148" i="2"/>
  <c r="Q148" i="2"/>
  <c r="O148" i="2"/>
  <c r="J148" i="2"/>
  <c r="BB148" i="2" s="1"/>
  <c r="BH146" i="2"/>
  <c r="BF146" i="2"/>
  <c r="BE146" i="2"/>
  <c r="BD146" i="2"/>
  <c r="BC146" i="2"/>
  <c r="S146" i="2"/>
  <c r="Q146" i="2"/>
  <c r="O146" i="2"/>
  <c r="J146" i="2"/>
  <c r="BB146" i="2" s="1"/>
  <c r="BH144" i="2"/>
  <c r="BF144" i="2"/>
  <c r="BE144" i="2"/>
  <c r="BD144" i="2"/>
  <c r="BC144" i="2"/>
  <c r="S144" i="2"/>
  <c r="Q144" i="2"/>
  <c r="O144" i="2"/>
  <c r="J144" i="2"/>
  <c r="BB144" i="2" s="1"/>
  <c r="BH139" i="2"/>
  <c r="BF139" i="2"/>
  <c r="BE139" i="2"/>
  <c r="BD139" i="2"/>
  <c r="BC139" i="2"/>
  <c r="S139" i="2"/>
  <c r="Q139" i="2"/>
  <c r="O139" i="2"/>
  <c r="J139" i="2"/>
  <c r="BB139" i="2" s="1"/>
  <c r="BH131" i="2"/>
  <c r="BF131" i="2"/>
  <c r="BE131" i="2"/>
  <c r="BD131" i="2"/>
  <c r="BC131" i="2"/>
  <c r="S131" i="2"/>
  <c r="Q131" i="2"/>
  <c r="O131" i="2"/>
  <c r="J131" i="2"/>
  <c r="BB131" i="2" s="1"/>
  <c r="BH128" i="2"/>
  <c r="BF128" i="2"/>
  <c r="BE128" i="2"/>
  <c r="BD128" i="2"/>
  <c r="BC128" i="2"/>
  <c r="S128" i="2"/>
  <c r="Q128" i="2"/>
  <c r="O128" i="2"/>
  <c r="J128" i="2"/>
  <c r="BB128" i="2" s="1"/>
  <c r="BH124" i="2"/>
  <c r="BF124" i="2"/>
  <c r="BE124" i="2"/>
  <c r="BD124" i="2"/>
  <c r="BC124" i="2"/>
  <c r="S124" i="2"/>
  <c r="Q124" i="2"/>
  <c r="O124" i="2"/>
  <c r="J124" i="2"/>
  <c r="BB124" i="2" s="1"/>
  <c r="BH120" i="2"/>
  <c r="BF120" i="2"/>
  <c r="BE120" i="2"/>
  <c r="BD120" i="2"/>
  <c r="BC120" i="2"/>
  <c r="S120" i="2"/>
  <c r="Q120" i="2"/>
  <c r="O120" i="2"/>
  <c r="J120" i="2"/>
  <c r="BB120" i="2" s="1"/>
  <c r="BH119" i="2"/>
  <c r="BF119" i="2"/>
  <c r="BE119" i="2"/>
  <c r="BD119" i="2"/>
  <c r="BC119" i="2"/>
  <c r="S119" i="2"/>
  <c r="Q119" i="2"/>
  <c r="O119" i="2"/>
  <c r="J119" i="2"/>
  <c r="BB119" i="2" s="1"/>
  <c r="BH116" i="2"/>
  <c r="BF116" i="2"/>
  <c r="BE116" i="2"/>
  <c r="BD116" i="2"/>
  <c r="BC116" i="2"/>
  <c r="S116" i="2"/>
  <c r="Q116" i="2"/>
  <c r="O116" i="2"/>
  <c r="J116" i="2"/>
  <c r="BB116" i="2" s="1"/>
  <c r="BH113" i="2"/>
  <c r="BF113" i="2"/>
  <c r="BE113" i="2"/>
  <c r="BD113" i="2"/>
  <c r="BC113" i="2"/>
  <c r="S113" i="2"/>
  <c r="Q113" i="2"/>
  <c r="O113" i="2"/>
  <c r="J113" i="2"/>
  <c r="BB113" i="2" s="1"/>
  <c r="BH110" i="2"/>
  <c r="BF110" i="2"/>
  <c r="BE110" i="2"/>
  <c r="BD110" i="2"/>
  <c r="BC110" i="2"/>
  <c r="S110" i="2"/>
  <c r="Q110" i="2"/>
  <c r="O110" i="2"/>
  <c r="J110" i="2"/>
  <c r="BB110" i="2" s="1"/>
  <c r="BH107" i="2"/>
  <c r="BF107" i="2"/>
  <c r="BE107" i="2"/>
  <c r="BD107" i="2"/>
  <c r="BC107" i="2"/>
  <c r="S107" i="2"/>
  <c r="Q107" i="2"/>
  <c r="O107" i="2"/>
  <c r="J107" i="2"/>
  <c r="BB107" i="2" s="1"/>
  <c r="BH104" i="2"/>
  <c r="BF104" i="2"/>
  <c r="BE104" i="2"/>
  <c r="BD104" i="2"/>
  <c r="BC104" i="2"/>
  <c r="S104" i="2"/>
  <c r="Q104" i="2"/>
  <c r="O104" i="2"/>
  <c r="J104" i="2"/>
  <c r="BB104" i="2" s="1"/>
  <c r="BH101" i="2"/>
  <c r="BF101" i="2"/>
  <c r="BE101" i="2"/>
  <c r="BD101" i="2"/>
  <c r="BC101" i="2"/>
  <c r="S101" i="2"/>
  <c r="Q101" i="2"/>
  <c r="O101" i="2"/>
  <c r="J101" i="2"/>
  <c r="BB101" i="2" s="1"/>
  <c r="J95" i="2"/>
  <c r="J94" i="2"/>
  <c r="F94" i="2"/>
  <c r="F92" i="2"/>
  <c r="E90" i="2"/>
  <c r="J55" i="2"/>
  <c r="J54" i="2"/>
  <c r="F54" i="2"/>
  <c r="F52" i="2"/>
  <c r="E50" i="2"/>
  <c r="J37" i="2"/>
  <c r="J36" i="2"/>
  <c r="AY55" i="1" s="1"/>
  <c r="J35" i="2"/>
  <c r="AX55" i="1" s="1"/>
  <c r="J18" i="2"/>
  <c r="E18" i="2"/>
  <c r="F55" i="2" s="1"/>
  <c r="J17" i="2"/>
  <c r="J12" i="2"/>
  <c r="J92" i="2" s="1"/>
  <c r="E7" i="2"/>
  <c r="E88" i="2" s="1"/>
  <c r="AS54" i="1"/>
  <c r="AM50" i="1"/>
  <c r="L50" i="1"/>
  <c r="AM49" i="1"/>
  <c r="L49" i="1"/>
  <c r="AM47" i="1"/>
  <c r="L47" i="1"/>
  <c r="L45" i="1"/>
  <c r="L44" i="1"/>
  <c r="BB184" i="2" l="1"/>
  <c r="J183" i="2"/>
  <c r="S266" i="2"/>
  <c r="Q236" i="2"/>
  <c r="O159" i="2"/>
  <c r="Q100" i="2"/>
  <c r="O217" i="2"/>
  <c r="S112" i="2"/>
  <c r="BH112" i="2"/>
  <c r="J112" i="2" s="1"/>
  <c r="J62" i="2" s="1"/>
  <c r="O243" i="2"/>
  <c r="S100" i="2"/>
  <c r="BH159" i="2"/>
  <c r="J159" i="2" s="1"/>
  <c r="J67" i="2" s="1"/>
  <c r="Q112" i="2"/>
  <c r="O143" i="2"/>
  <c r="Q159" i="2"/>
  <c r="O172" i="2"/>
  <c r="Q217" i="2"/>
  <c r="BH266" i="2"/>
  <c r="J266" i="2" s="1"/>
  <c r="J78" i="2" s="1"/>
  <c r="BH172" i="2"/>
  <c r="J172" i="2" s="1"/>
  <c r="J69" i="2" s="1"/>
  <c r="S217" i="2"/>
  <c r="BH243" i="2"/>
  <c r="J243" i="2" s="1"/>
  <c r="J75" i="2" s="1"/>
  <c r="Q172" i="2"/>
  <c r="BH164" i="2"/>
  <c r="J164" i="2" s="1"/>
  <c r="J68" i="2" s="1"/>
  <c r="Q164" i="2"/>
  <c r="Q183" i="2"/>
  <c r="F35" i="2"/>
  <c r="BB55" i="1" s="1"/>
  <c r="BB54" i="1" s="1"/>
  <c r="W31" i="1" s="1"/>
  <c r="J157" i="2"/>
  <c r="F36" i="2"/>
  <c r="BC55" i="1" s="1"/>
  <c r="BC54" i="1" s="1"/>
  <c r="W32" i="1" s="1"/>
  <c r="J34" i="2"/>
  <c r="AW55" i="1" s="1"/>
  <c r="BH236" i="2"/>
  <c r="J236" i="2" s="1"/>
  <c r="J74" i="2" s="1"/>
  <c r="O100" i="2"/>
  <c r="Q143" i="2"/>
  <c r="BH143" i="2"/>
  <c r="J143" i="2" s="1"/>
  <c r="J63" i="2" s="1"/>
  <c r="S159" i="2"/>
  <c r="BH100" i="2"/>
  <c r="J100" i="2" s="1"/>
  <c r="J61" i="2" s="1"/>
  <c r="O112" i="2"/>
  <c r="S164" i="2"/>
  <c r="O183" i="2"/>
  <c r="S183" i="2"/>
  <c r="S236" i="2"/>
  <c r="S243" i="2"/>
  <c r="F34" i="2"/>
  <c r="BA55" i="1" s="1"/>
  <c r="BA54" i="1" s="1"/>
  <c r="W30" i="1" s="1"/>
  <c r="S143" i="2"/>
  <c r="O164" i="2"/>
  <c r="BH217" i="2"/>
  <c r="J217" i="2" s="1"/>
  <c r="J73" i="2" s="1"/>
  <c r="O236" i="2"/>
  <c r="E48" i="2"/>
  <c r="F37" i="2"/>
  <c r="BD55" i="1" s="1"/>
  <c r="BD54" i="1" s="1"/>
  <c r="W33" i="1" s="1"/>
  <c r="S172" i="2"/>
  <c r="BH183" i="2"/>
  <c r="Q243" i="2"/>
  <c r="O266" i="2"/>
  <c r="BH263" i="2"/>
  <c r="J263" i="2" s="1"/>
  <c r="J76" i="2" s="1"/>
  <c r="J264" i="2"/>
  <c r="J77" i="2" s="1"/>
  <c r="F95" i="2"/>
  <c r="J52" i="2"/>
  <c r="J72" i="2" l="1"/>
  <c r="J66" i="2"/>
  <c r="J156" i="2"/>
  <c r="S99" i="2"/>
  <c r="Q99" i="2"/>
  <c r="Q156" i="2"/>
  <c r="Q98" i="2" s="1"/>
  <c r="S156" i="2"/>
  <c r="AX54" i="1"/>
  <c r="O156" i="2"/>
  <c r="AY54" i="1"/>
  <c r="AW54" i="1"/>
  <c r="AK30" i="1" s="1"/>
  <c r="BH99" i="2"/>
  <c r="J99" i="2" s="1"/>
  <c r="O99" i="2"/>
  <c r="BH156" i="2"/>
  <c r="J65" i="2" l="1"/>
  <c r="J60" i="2"/>
  <c r="J98" i="2"/>
  <c r="S98" i="2"/>
  <c r="O98" i="2"/>
  <c r="AU55" i="1" s="1"/>
  <c r="AU54" i="1" s="1"/>
  <c r="BH98" i="2"/>
  <c r="J30" i="2" l="1"/>
  <c r="F33" i="2" s="1"/>
  <c r="J33" i="2" s="1"/>
  <c r="AV55" i="1" s="1"/>
  <c r="AT55" i="1" s="1"/>
  <c r="J59" i="2"/>
  <c r="AZ55" i="1" l="1"/>
  <c r="AZ54" i="1" s="1"/>
  <c r="AV54" i="1" s="1"/>
  <c r="AG55" i="1"/>
  <c r="AN55" i="1" s="1"/>
  <c r="J39" i="2"/>
  <c r="AG54" i="1" l="1"/>
  <c r="AK26" i="1" s="1"/>
  <c r="W29" i="1"/>
  <c r="AT54" i="1"/>
  <c r="AK29" i="1"/>
  <c r="AK35" i="1" l="1"/>
  <c r="AN54" i="1"/>
</calcChain>
</file>

<file path=xl/sharedStrings.xml><?xml version="1.0" encoding="utf-8"?>
<sst xmlns="http://schemas.openxmlformats.org/spreadsheetml/2006/main" count="2338" uniqueCount="653">
  <si>
    <t>Export Komplet</t>
  </si>
  <si>
    <t>VZ</t>
  </si>
  <si>
    <t>2.0</t>
  </si>
  <si>
    <t>False</t>
  </si>
  <si>
    <t>{08fd4671-0da5-47e3-89e6-1a1b73407a18}</t>
  </si>
  <si>
    <t>&gt;&gt;  skryté sloupce  &lt;&lt;</t>
  </si>
  <si>
    <t>0,01</t>
  </si>
  <si>
    <t>21</t>
  </si>
  <si>
    <t>15</t>
  </si>
  <si>
    <t>REKAPITULACE STAVBY</t>
  </si>
  <si>
    <t>v ---  níže se nacházejí doplnkové a pomocné údaje k sestavám  --- v</t>
  </si>
  <si>
    <t>0,001</t>
  </si>
  <si>
    <t>Kód:</t>
  </si>
  <si>
    <t>19103</t>
  </si>
  <si>
    <t>Stavba:</t>
  </si>
  <si>
    <t>Stavební úpravy učeben VŠB, Hornicko-geologické fakulty</t>
  </si>
  <si>
    <t>KSO:</t>
  </si>
  <si>
    <t>801 35 53</t>
  </si>
  <si>
    <t>CC-CZ:</t>
  </si>
  <si>
    <t>Místo:</t>
  </si>
  <si>
    <t>Ostrava</t>
  </si>
  <si>
    <t>Datum:</t>
  </si>
  <si>
    <t>31. 5. 2019</t>
  </si>
  <si>
    <t>CZ-CPV:</t>
  </si>
  <si>
    <t>45214320-9stav.práce</t>
  </si>
  <si>
    <t>Zadavatel:</t>
  </si>
  <si>
    <t>IČ:</t>
  </si>
  <si>
    <t>VŠB-Technická univerzita Ostrava</t>
  </si>
  <si>
    <t>DIČ:</t>
  </si>
  <si>
    <t>Zhotovitel:</t>
  </si>
  <si>
    <t xml:space="preserve"> </t>
  </si>
  <si>
    <t>Projektant:</t>
  </si>
  <si>
    <t>ArchiBIM, Ostrava-Pustkovec</t>
  </si>
  <si>
    <t>True</t>
  </si>
  <si>
    <t>Zpracovatel:</t>
  </si>
  <si>
    <t>Anna Mužná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</si>
  <si>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</si>
  <si>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</si>
  <si>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</si>
  <si>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</si>
  <si>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</si>
  <si>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</si>
  <si>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</si>
  <si>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</si>
  <si>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</si>
  <si>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</si>
  <si>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</si>
  <si>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</si>
  <si>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</si>
  <si>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</si>
  <si>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</si>
  <si>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</si>
  <si>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</si>
  <si>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</si>
  <si>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</si>
  <si>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</si>
  <si>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</si>
  <si>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</si>
  <si>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Ostat._x005F_x000D_
náklady [CZK]</t>
  </si>
  <si>
    <t>DPH [CZK]</t>
  </si>
  <si>
    <t>Normohodiny [h]</t>
  </si>
  <si>
    <t>DPH základní [CZK]</t>
  </si>
  <si>
    <t>DPH snížená [CZK]</t>
  </si>
  <si>
    <t>DPH základní přenesená_x005F_x000D_
[CZK]</t>
  </si>
  <si>
    <t>DPH snížená přenesená_x005F_x000D_
[CZK]</t>
  </si>
  <si>
    <t>Základna_x005F_x000D_
DPH základní</t>
  </si>
  <si>
    <t>Základna_x005F_x000D_
DPH snížená</t>
  </si>
  <si>
    <t>Základna_x005F_x000D_
DPH zákl. přenesená</t>
  </si>
  <si>
    <t>Základna_x005F_x000D_
DPH sníž. přenesená</t>
  </si>
  <si>
    <t>Základna_x005F_x000D_
DPH nulová</t>
  </si>
  <si>
    <t>Náklady stavby celkem</t>
  </si>
  <si>
    <t>D</t>
  </si>
  <si>
    <t>0</t>
  </si>
  <si>
    <t>###NOIMPORT###</t>
  </si>
  <si>
    <t>IMPORT</t>
  </si>
  <si>
    <t>{00000000-0000-0000-0000-000000000000}</t>
  </si>
  <si>
    <t>/</t>
  </si>
  <si>
    <t>191031</t>
  </si>
  <si>
    <t>Stavební úpravy místností číslo J 111-113</t>
  </si>
  <si>
    <t>STA</t>
  </si>
  <si>
    <t>1</t>
  </si>
  <si>
    <t>{f6cba283-3792-40eb-bf9a-d06e8b9aefae}</t>
  </si>
  <si>
    <t>2</t>
  </si>
  <si>
    <t>KRYCÍ LIST SOUPISU PRACÍ</t>
  </si>
  <si>
    <t>Objekt:</t>
  </si>
  <si>
    <t>191031 - Stavební úpravy místností číslo J 111-113</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</si>
  <si>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</si>
  <si>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</si>
  <si>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</si>
  <si>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</si>
  <si>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</si>
  <si>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</si>
  <si>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</si>
  <si>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</si>
  <si>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</si>
  <si>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</si>
  <si>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721 - Zdravotechnika - vnitřní kanalizace</t>
  </si>
  <si>
    <t xml:space="preserve">    722 - Zdravotechnika - vnitřní vodovod</t>
  </si>
  <si>
    <t xml:space="preserve">    725 - Zdravotechnika - zařizovací předměty</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</si>
  <si>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</si>
  <si>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</si>
  <si>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</si>
  <si>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</si>
  <si>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</si>
  <si>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</si>
  <si>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</si>
  <si>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M - Práce a dodávky M</t>
  </si>
  <si>
    <t xml:space="preserve">    21-M - Elektromontáže</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</si>
  <si>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</si>
  <si>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</si>
  <si>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</si>
  <si>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</si>
  <si>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</si>
  <si>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</si>
  <si>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</si>
  <si>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</si>
  <si>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</si>
  <si>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</si>
  <si>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</si>
  <si>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</si>
  <si>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</si>
  <si>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</si>
  <si>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</si>
  <si>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</si>
  <si>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</si>
  <si>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</si>
  <si>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</si>
  <si>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</si>
  <si>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611325123</t>
  </si>
  <si>
    <t>Vápenocementová omítka rýh štuková ve stropech, šířky rýhy přes 300 mm</t>
  </si>
  <si>
    <t>m2</t>
  </si>
  <si>
    <t>CS ÚRS 2019 01</t>
  </si>
  <si>
    <t>4</t>
  </si>
  <si>
    <t>-1725107409</t>
  </si>
  <si>
    <t>VV</t>
  </si>
  <si>
    <t>kolem dilatace</t>
  </si>
  <si>
    <t>6,2*0,7</t>
  </si>
  <si>
    <t>612325123</t>
  </si>
  <si>
    <t>Vápenocementová omítka rýh štuková ve stěnách, šířky rýhy přes 300 mm</t>
  </si>
  <si>
    <t>-1264067835</t>
  </si>
  <si>
    <t>3,05*0,7*2</t>
  </si>
  <si>
    <t>3</t>
  </si>
  <si>
    <t>622143002</t>
  </si>
  <si>
    <t>Montáž omítkových profilů plastových nebo pozinkovaných, upevněných vtlačením do podkladní vrstvy nebo přibitím dilatačních s tkaninou</t>
  </si>
  <si>
    <t>m</t>
  </si>
  <si>
    <t>435919344</t>
  </si>
  <si>
    <t>PSC</t>
  </si>
  <si>
    <t xml:space="preserve">Poznámka k souboru cen:_x005F_x000D_
1. V cenách jsou započteny náklady na montáž profilů včetně úchytného materiálu._x005F_x000D_
2. V cenách nejsou započteny náklady na dodávku profilů, tyto se oceňují ve specifikaci, ztratné lze stanovit ve výši 5%._x005F_x000D_
3. V ceně -3004 nejsou započteny náklady na ochrannou fólii pro okna a dveře; tyto se oceňují cenou 629 99-1012 podle příslušné plochy otvoru._x005F_x000D_
</t>
  </si>
  <si>
    <t>3,05*2+6,18</t>
  </si>
  <si>
    <t>M</t>
  </si>
  <si>
    <t>55343014</t>
  </si>
  <si>
    <t xml:space="preserve">profil omítkový dilatační pro omítky vnitřní </t>
  </si>
  <si>
    <t>8</t>
  </si>
  <si>
    <t>-602773203</t>
  </si>
  <si>
    <t>12,28*1,05 'Přepočtené koeficientem množství</t>
  </si>
  <si>
    <t>9</t>
  </si>
  <si>
    <t>Ostatní konstrukce a práce, bourání</t>
  </si>
  <si>
    <t>5</t>
  </si>
  <si>
    <t>949101111</t>
  </si>
  <si>
    <t>Lešení pomocné pracovní pro objekty pozemních staveb pro zatížení do 150 kg/m2, o výšce lešeňové podlahy do 1,9 m</t>
  </si>
  <si>
    <t>634576868</t>
  </si>
  <si>
    <t xml:space="preserve">Poznámka k souboru cen:_x005F_x000D_
1. V ceně jsou započteny i náklady na montáž, opotřebení a demontáž lešení._x005F_x000D_
2. V ceně nejsou započteny náklady na manipulaci s lešením; tyto jsou již zahrnuty v cenách příslušných stavebních prací._x005F_x000D_
3. Množství měrných jednotek se určuje m2 podlahové plochy, na které se práce provádí._x005F_x000D_
</t>
  </si>
  <si>
    <t>6,18*1,5</t>
  </si>
  <si>
    <t>952901111</t>
  </si>
  <si>
    <t>Vyčištění budov nebo objektů před předáním do užívání budov bytové nebo občanské výstavby, světlé výšky podlaží do 4 m</t>
  </si>
  <si>
    <t>-1661198725</t>
  </si>
  <si>
    <t xml:space="preserve">Poznámka k souboru cen:_x005F_x000D_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plochy._x005F_x000D_
2. Střešní plochy hal se světlíky nebo okny se oceňují jako podlaží cenou -1221._x005F_x000D_
3. Množství měrných jednotek se určuje v m2 půdorysné plochy každého podlaží, dané vnějším obrysem podlaží budovy. Plochy balkonů se přičítají._x005F_x000D_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předmětů._x005F_x000D_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předmětů._x005F_x000D_
6. V ceně -1311 jsou započteny náklady na zametení a čištění dlažeb, umytí, vyčištění okenních a dveřních rámů a zařizovacích předmětů._x005F_x000D_
7. V ceně -1411 jsou započteny náklady na vynesení zbytků stavebního rumu, kropení a 2x zametení podlah, oprášení stěn a výplní otvorů._x005F_x000D_
</t>
  </si>
  <si>
    <t>43,62+40,17+20,42</t>
  </si>
  <si>
    <t>7</t>
  </si>
  <si>
    <t>976082141</t>
  </si>
  <si>
    <t>Vybourání drobných zámečnických a jiných konstrukcí objímek, držáků, věšáků, záclonových konzol, lustrových skob apod., ze zdiva betonového</t>
  </si>
  <si>
    <t>kus</t>
  </si>
  <si>
    <t>148351940</t>
  </si>
  <si>
    <t>978011191</t>
  </si>
  <si>
    <t>Otlučení vápenných nebo vápenocementových omítek vnitřních ploch stropů, v rozsahu přes 50 do 100 %</t>
  </si>
  <si>
    <t>304677467</t>
  </si>
  <si>
    <t xml:space="preserve">Poznámka k souboru cen:_x005F_x000D_
1. Položky lze použít i pro ocenění otlučení sádrových, hliněných apod. vnitřních omítek._x005F_x000D_
</t>
  </si>
  <si>
    <t>978013191</t>
  </si>
  <si>
    <t>Otlučení vápenných nebo vápenocementových omítek vnitřních ploch stěn s vyškrabáním spar, s očištěním zdiva, v rozsahu přes 50 do 100 %</t>
  </si>
  <si>
    <t>-1742170508</t>
  </si>
  <si>
    <t>10</t>
  </si>
  <si>
    <t>978021191</t>
  </si>
  <si>
    <t>Otlučení cementových vnitřních ploch stěn, v rozsahu do 100 %</t>
  </si>
  <si>
    <t>1817027734</t>
  </si>
  <si>
    <t>pod obkladem</t>
  </si>
  <si>
    <t>1,2*0,3</t>
  </si>
  <si>
    <t>11</t>
  </si>
  <si>
    <t>978059541</t>
  </si>
  <si>
    <t>Odsekání obkladů stěn včetně otlučení podkladní omítky až na zdivo z obkládaček vnitřních, z jakýchkoliv materiálů, plochy přes 1 m2</t>
  </si>
  <si>
    <t>-381751688</t>
  </si>
  <si>
    <t xml:space="preserve">Poznámka k souboru cen:_x005F_x000D_
1. Odsekání soklíků se oceňuje cenami souboru cen 965 08._x005F_x000D_
</t>
  </si>
  <si>
    <t>m.č. 111</t>
  </si>
  <si>
    <t>2,48*1,5</t>
  </si>
  <si>
    <t>m.č.112</t>
  </si>
  <si>
    <t>10,425</t>
  </si>
  <si>
    <t>Součet</t>
  </si>
  <si>
    <t>12</t>
  </si>
  <si>
    <t>985141212</t>
  </si>
  <si>
    <t>Vyčištění trhlin nebo dutin ve zdivu šířky přes 30 do 50 mm, hloubky přes 150 do 300 mm</t>
  </si>
  <si>
    <t>-1150363549</t>
  </si>
  <si>
    <t xml:space="preserve">Poznámka k souboru cen:_x005F_x000D_
1. V cenách jsou započteny i náklady na:_x005F_x000D_
a) odstranění porostů, zvětralin a nečistot,_x005F_x000D_
b) vysekání navětralých částí zdiva,_x005F_x000D_
c) vyfoukání a vypláchnutí trhlin._x005F_x000D_
2. Množství měrných jednotek se určuje v m délky vyčištěné dutiny._x005F_x000D_
</t>
  </si>
  <si>
    <t>dilatační spára</t>
  </si>
  <si>
    <t>3,05*2+6,2*2</t>
  </si>
  <si>
    <t>997</t>
  </si>
  <si>
    <t>Přesun sutě</t>
  </si>
  <si>
    <t>13</t>
  </si>
  <si>
    <t>997013153</t>
  </si>
  <si>
    <t>Vnitrostaveništní doprava suti a vybouraných hmot vodorovně do 50 m svisle s omezením mechanizace pro budovy a haly výšky přes 9 do 12 m</t>
  </si>
  <si>
    <t>t</t>
  </si>
  <si>
    <t>1621654071</t>
  </si>
  <si>
    <t xml:space="preserve">Poznámka k souboru cen:_x005F_x000D_
1. V cenách -3111 až -3217 jsou započteny i náklady na:_x005F_x000D_
a) vodorovnou dopravu na uvedenou vzdálenost,_x005F_x000D_
b) svislou dopravu pro uvedenou výšku budovy,_x005F_x000D_
c) naložení na vodorovný dopravní prostředek pro odvoz na skládku nebo meziskládku,_x005F_x000D_
d) náklady na rozhrnutí a urovnání suti na dopravním prostředku._x005F_x000D_
2. Jestliže se pro svislý přesun použije shoz nebo zařízení investora (např. výtah v budově), užijí se pro ocenění vodorovné dopravy suti ceny -3111, 3151 a -3211 pro budovy a haly výšky do 6 m._x005F_x000D_
3. Montáž, demontáž a pronájem shozu se ocení cenami souboru cen 997 01-33 Shoz suti._x005F_x000D_
4. Ceny -3151 až -3162 lze použít v případě, kdy dochází ke ztížení dopravy suti např. tím, že není možné instalovat jeřáb._x005F_x000D_
</t>
  </si>
  <si>
    <t>14</t>
  </si>
  <si>
    <t>997013501</t>
  </si>
  <si>
    <t>Odvoz suti a vybouraných hmot na skládku nebo meziskládku se složením, na vzdálenost do 1 km</t>
  </si>
  <si>
    <t>1538816908</t>
  </si>
  <si>
    <t xml:space="preserve">Poznámka k souboru cen:_x005F_x000D_
1. Délka odvozu suti je vzdálenost od místa naložení suti na dopravní prostředek až po místo složení na určené skládce nebo meziskládce._x005F_x000D_
2. V ceně -3501 jsou započteny i náklady na složení suti na skládku nebo meziskládku._x005F_x000D_
3. Ceny jsou určeny pro odvoz suti na skládku nebo meziskládku jakýmkoliv způsobem silniční dopravy (i prostřednictvím kontejnerů)._x005F_x000D_
4. Odvoz suti z meziskládky se oceňuje cenou 997 01-3511._x005F_x000D_
</t>
  </si>
  <si>
    <t>997013509</t>
  </si>
  <si>
    <t>Odvoz suti a vybouraných hmot na skládku nebo meziskládku se složením, na vzdálenost Příplatek k ceně za každý další i započatý 1 km přes 1 km</t>
  </si>
  <si>
    <t>1650617669</t>
  </si>
  <si>
    <t>1,651*19</t>
  </si>
  <si>
    <t>16</t>
  </si>
  <si>
    <t>997013831</t>
  </si>
  <si>
    <t>Poplatek za uložení stavebního odpadu na skládce (skládkovné) směsného stavebního a demoličního zatříděného do Katalogu odpadů pod kódem 170 904</t>
  </si>
  <si>
    <t>1299407175</t>
  </si>
  <si>
    <t xml:space="preserve">Poznámka k souboru cen:_x005F_x000D_
1. Ceny uvedené v souboru cen je doporučeno upravit podle aktuálních cen místně příslušné skládky odpadů._x005F_x000D_
2. Uložení odpadů neuvedených v souboru cen se oceňuje individuálně._x005F_x000D_
3. V cenách je započítán poplatek za ukládaní odpadu dle zákona 185/2001 Sb._x005F_x000D_
4. Případné drcení stavebního odpadu lze ocenit souborem cen 997 00-60 Drcení stavebního odpadu z katalogu 800-6 Demolice objektů._x005F_x000D_
</t>
  </si>
  <si>
    <t>998</t>
  </si>
  <si>
    <t>Přesun hmot</t>
  </si>
  <si>
    <t>17</t>
  </si>
  <si>
    <t>998017002</t>
  </si>
  <si>
    <t>Přesun hmot pro budovy občanské výstavby, bydlení, výrobu a služby s omezením mechanizace vodorovná dopravní vzdálenost do 100 m pro budovy s jakoukoliv nosnou konstrukcí výšky přes 6 do 12 m</t>
  </si>
  <si>
    <t>1859896095</t>
  </si>
  <si>
    <t xml:space="preserve">Poznámka k souboru cen:_x005F_x000D_
1. Ceny -7001 až -7006 lze použít v případě, kdy dochází ke ztížení přesunu např. tím, že není možné instalovat jeřáb._x005F_x000D_
2. K cenám -7001 až -7006 lze použít příplatky za zvětšený přesun -1014 až -1019, -2034 až -2039 nebo -2114 až 2119._x005F_x000D_
3. Jestliže pro svislý přesun používá zařízení investora (např. výtah v budově), užijí se pro ocenění přesunu hmot ceny stanovené pro nejmenší výšku, tj. 6 m._x005F_x000D_
</t>
  </si>
  <si>
    <t>PSV</t>
  </si>
  <si>
    <t>Práce a dodávky PSV</t>
  </si>
  <si>
    <t>721</t>
  </si>
  <si>
    <t>Zdravotechnika - vnitřní kanalizace</t>
  </si>
  <si>
    <t>18</t>
  </si>
  <si>
    <t>R</t>
  </si>
  <si>
    <t>721A1001</t>
  </si>
  <si>
    <t>Kanalizace vodorovná do DN 150 mm délky do 20 m</t>
  </si>
  <si>
    <t>komplet</t>
  </si>
  <si>
    <t>ÚRS RYRO 2018 01</t>
  </si>
  <si>
    <t>2101794576</t>
  </si>
  <si>
    <t>722</t>
  </si>
  <si>
    <t>Zdravotechnika - vnitřní vodovod</t>
  </si>
  <si>
    <t>19</t>
  </si>
  <si>
    <t>722130801</t>
  </si>
  <si>
    <t>Demontáž potrubí z ocelových trubek pozinkovaných závitových do DN 25</t>
  </si>
  <si>
    <t>-377676753</t>
  </si>
  <si>
    <t>20</t>
  </si>
  <si>
    <t>722290822</t>
  </si>
  <si>
    <t>Vnitrostaveništní přemístění vybouraných (demontovaných) hmot vnitřní vodovod vodorovně do 100 m v objektech výšky přes 6 do 12 m</t>
  </si>
  <si>
    <t>-894879460</t>
  </si>
  <si>
    <t>722A1111</t>
  </si>
  <si>
    <t>Potrubí vody studené do DN 32</t>
  </si>
  <si>
    <t>948019330</t>
  </si>
  <si>
    <t>22</t>
  </si>
  <si>
    <t>722A1112</t>
  </si>
  <si>
    <t>Potrubí vody teplé do DN 32</t>
  </si>
  <si>
    <t>250374027</t>
  </si>
  <si>
    <t>725</t>
  </si>
  <si>
    <t>Zdravotechnika - zařizovací předměty</t>
  </si>
  <si>
    <t>23</t>
  </si>
  <si>
    <t>725210821</t>
  </si>
  <si>
    <t>Demontáž umyvadel bez výtokových armatur umyvadel</t>
  </si>
  <si>
    <t>soubor</t>
  </si>
  <si>
    <t>-333834115</t>
  </si>
  <si>
    <t>24</t>
  </si>
  <si>
    <t>725330840</t>
  </si>
  <si>
    <t>Demontáž výlevek bez výtokových armatur a bez nádrže a splachovacího potrubí ocelových nebo litinových</t>
  </si>
  <si>
    <t>-711898227</t>
  </si>
  <si>
    <t>25</t>
  </si>
  <si>
    <t>725590812</t>
  </si>
  <si>
    <t>Vnitrostaveništní přemístění vybouraných (demontovaných) hmot zařizovacích předmětů vodorovně do 100 m v objektech výšky přes 6 do 12 m</t>
  </si>
  <si>
    <t>981014618</t>
  </si>
  <si>
    <t>26</t>
  </si>
  <si>
    <t>725820802</t>
  </si>
  <si>
    <t>Demontáž baterií stojánkových do 1 otvoru</t>
  </si>
  <si>
    <t>-1159169715</t>
  </si>
  <si>
    <t>27</t>
  </si>
  <si>
    <t>725860811</t>
  </si>
  <si>
    <t>Demontáž zápachových uzávěrek pro zařizovací předměty jednoduchých</t>
  </si>
  <si>
    <t>246975810</t>
  </si>
  <si>
    <t>28</t>
  </si>
  <si>
    <t>725A2004</t>
  </si>
  <si>
    <t>Výlevka včetně přípojných potrubí a armatur</t>
  </si>
  <si>
    <t>-1532720239</t>
  </si>
  <si>
    <t>29</t>
  </si>
  <si>
    <t>725A2006</t>
  </si>
  <si>
    <t>Umyvadlo včetně přípojných potrubí a armatur</t>
  </si>
  <si>
    <t>830302262</t>
  </si>
  <si>
    <t>763</t>
  </si>
  <si>
    <t>Konstrukce suché výstavby</t>
  </si>
  <si>
    <t>30</t>
  </si>
  <si>
    <t>763121411</t>
  </si>
  <si>
    <t>Stěna předsazená ze sádrokartonových desek s nosnou konstrukcí z ocelových profilů CW, UW jednoduše opláštěná deskou standardní A tl. 12,5 mm, bez TI, EI 15 stěna tl. 62,5 mm, profil 50</t>
  </si>
  <si>
    <t>1870663865</t>
  </si>
  <si>
    <t xml:space="preserve">Poznámka k souboru cen:_x005F_x000D_
1. V cenách jsou započteny i náklady na tmelení a výztužnou pásku._x005F_x000D_
2. V cenách nejsou započteny náklady na základní penetrační nátěr; tyto se oceňují cenou 763 12-1714._x005F_x000D_
3. Ceny pro předsazené stěny lepené celoplošně jsou určeny pro lepení na rovný podklad, lepené na bochánky jsou určeny pro podklad o nerovnosti do 20 mm a lepené na pásky jsou určeny pro podklad o nerovnosti přes 20 mm._x005F_x000D_
4. Ceny -1611 a -1612 Montáž nosné konstrukce je stanoveny pro m2 plochy předsazené stěny._x005F_x000D_
5. V ceně -1611 a -1612 nejsou započteny náklady na profily; tyto se oceňují ve specifikaci. Doporučené množství na 1 m2 stěny je:_x005F_x000D_
a) 1,9 m profilu CW a 0,8 m profilu UW u ceny. -1611,_x005F_x000D_
b) 1,9 m profilu CD a 0,5 m profilu UD u ceny -1612._x005F_x000D_
6. V cenách -1621 až -1641 Montáž desek nejsou započteny náklady na desky; tato dodávka se oceňuje ve specifikaci._x005F_x000D_
7. Ostatní konstrukce a práce a příplatky, neuvedené v tomto souboru cen, se oceňují cenami 763 11-17.. pro příčky ze sádrokartonových desek._x005F_x000D_
</t>
  </si>
  <si>
    <t>m.č.113</t>
  </si>
  <si>
    <t>3,1*3,05</t>
  </si>
  <si>
    <t>31</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</si>
  <si>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</si>
  <si>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</si>
  <si>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-170444390</t>
  </si>
  <si>
    <t xml:space="preserve">Poznámka k souboru cen:_x005F_x000D_
1. Ceny pro přesun hmot stanovený z hmotnosti přesunovaného materiálu se použijí tehdy, pokud je možné určit hmotnost za celý stavební díl. Do této hmotnosti se započítává i hmotnost materiálů oceňovaných ve specifikaci._x005F_x000D_
2. Pokud nelze jednoznačně stanovit hmotnost přesunovaných materiálů, lze pro výpočet přesunu hmot použít orientačně procentní sazbu. Touto sazbou se vynásobí rozpočtové náklady za celý stavební díl včetně nákladů na materiál ve specifikacích._x005F_x000D_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individuálně._x005F_x000D_
</t>
  </si>
  <si>
    <t>766</t>
  </si>
  <si>
    <t>Konstrukce truhlářské</t>
  </si>
  <si>
    <t>32</t>
  </si>
  <si>
    <t>766 PRC</t>
  </si>
  <si>
    <t>Repase skříní vč. Výměny dvířek</t>
  </si>
  <si>
    <t>vlastní</t>
  </si>
  <si>
    <t>1223597643</t>
  </si>
  <si>
    <t>767</t>
  </si>
  <si>
    <t>Konstrukce zámečnické</t>
  </si>
  <si>
    <t>33</t>
  </si>
  <si>
    <t>767 PRC</t>
  </si>
  <si>
    <t>Úprava stávajícího poklopu v podlaze míst.č.112, dodání nového rámu, montáž+přebroušení</t>
  </si>
  <si>
    <t>-1750555631</t>
  </si>
  <si>
    <t>776</t>
  </si>
  <si>
    <t>Podlahy povlakové</t>
  </si>
  <si>
    <t>34</t>
  </si>
  <si>
    <t>776111117</t>
  </si>
  <si>
    <t>Příprava podkladu broušení podlah stávajícího podkladu pro odstranění nerovností (diamantovým kotoučem)</t>
  </si>
  <si>
    <t>-1039637903</t>
  </si>
  <si>
    <t xml:space="preserve">Poznámka k souboru cen:_x005F_x000D_
1. V ceně 776 12-1511 zábrana proti vlhkosti jsou započteny i náklady na 2 vrstvy penetrace a zasypání křemičitým pískem._x005F_x000D_
2. V ceně 776 13-2111 vyztužení pletivem jsou započteny i náklady na dodávku pletiva._x005F_x000D_
3. V cenách 776 14-1111 až 776 14-4111 jsou započteny i náklady na dodání stěrky._x005F_x000D_
</t>
  </si>
  <si>
    <t>35</t>
  </si>
  <si>
    <t>776121321</t>
  </si>
  <si>
    <t>Příprava podkladu penetrace neředěná podlah</t>
  </si>
  <si>
    <t>-1423191582</t>
  </si>
  <si>
    <t>-(6,46+5,88)*0,35-2,7*2*0,4</t>
  </si>
  <si>
    <t>36</t>
  </si>
  <si>
    <t>776141121</t>
  </si>
  <si>
    <t>Příprava podkladu vyrovnání samonivelační stěrkou podlah min.pevnosti 30 MPa, tloušťky do 3 mm</t>
  </si>
  <si>
    <t>1411782210</t>
  </si>
  <si>
    <t>776221111</t>
  </si>
  <si>
    <t>Montáž podlahovin z PVC lepením standardním lepidlem z pásů standardních</t>
  </si>
  <si>
    <t>-729594354</t>
  </si>
  <si>
    <t>28411025</t>
  </si>
  <si>
    <t>PVC homogenní zátěžová antistatické tl 2,00mm, R &lt;1000MΩ, třída zátěže 34/43, hořlavost Bfl S1</t>
  </si>
  <si>
    <t>-1798242389</t>
  </si>
  <si>
    <t>776223112</t>
  </si>
  <si>
    <t>Montáž podlahovin z PVC spoj podlah svařováním za studena</t>
  </si>
  <si>
    <t>459252501</t>
  </si>
  <si>
    <t>776411111</t>
  </si>
  <si>
    <t>Montáž soklíků lepením obvodových, výšky do 80 mm</t>
  </si>
  <si>
    <t>-1440294274</t>
  </si>
  <si>
    <t>28411008</t>
  </si>
  <si>
    <t>lišta soklová PVC 16x60mm</t>
  </si>
  <si>
    <t>-1770379968</t>
  </si>
  <si>
    <t>776421312</t>
  </si>
  <si>
    <t>Montáž lišt přechodových šroubovaných</t>
  </si>
  <si>
    <t>1239150691</t>
  </si>
  <si>
    <t>12392431001</t>
  </si>
  <si>
    <t>dilatační profil s přechodovou lištou dle PD</t>
  </si>
  <si>
    <t>-275224274</t>
  </si>
  <si>
    <t>6,18*1,02 'Přepočtené koeficientem množství</t>
  </si>
  <si>
    <t>776991121</t>
  </si>
  <si>
    <t>Ostatní práce údržba nových podlahovin po pokládce čištění základní</t>
  </si>
  <si>
    <t>-1724696079</t>
  </si>
  <si>
    <t xml:space="preserve">Poznámka k souboru cen:_x005F_x000D_
1. V ceně 776 99-1121 jsou započteny náklady na vysátí podlahy a setření vlhkým mopem._x005F_x000D_
2. V ceně 776 99-1141 jsou započteny i náklady na dodání pasty._x005F_x000D_
</t>
  </si>
  <si>
    <t>776991141</t>
  </si>
  <si>
    <t>Ostatní práce údržba nových podlahovin po pokládce pastování a leštění ručně</t>
  </si>
  <si>
    <t>1591629779</t>
  </si>
  <si>
    <t>998776102</t>
  </si>
  <si>
    <t>Přesun hmot pro podlahy povlakové stanovený z hmotnosti přesunovaného materiálu vodorovná dopravní vzdálenost do 50 m v objektech výšky přes 6 do 12 m</t>
  </si>
  <si>
    <t>-290869461</t>
  </si>
  <si>
    <t xml:space="preserve">Poznámka k souboru cen:_x005F_x000D_
1. Ceny pro přesun hmot stanovený z hmotnosti přesunovaného materiálu se používají tehdy, pokud je možné určit hmotnost za celý stavební díl. Do této hmotnosti se započítává i hmotnost materiálů oceňovaných ve specifikaci._x005F_x000D_
2. Pokud nelze jednoznačně stanovit hmotnost přesunovaných materiálů, lze pro výpočet přesunu hmot použít orientačně procentní sazbu. Touto sazbou se vynásobí rozpočtové náklady za celý stavební díl včetně nákladů na materiál ve specifikacích._x005F_x000D_
3. Příplatek k cenám -6181 pro přesun prováděný bez použití mechanizace, tj. za ztížených podmínek, lze použít pouze pro hmotnost materiálu, která se tímto způsobem skutečně přemísťuje._x005F_x000D_
</t>
  </si>
  <si>
    <t>781</t>
  </si>
  <si>
    <t>Dokončovací práce - obklady</t>
  </si>
  <si>
    <t>781121011</t>
  </si>
  <si>
    <t>Příprava podkladu před provedením obkladu nátěr penetrační na stěnu</t>
  </si>
  <si>
    <t>392877052</t>
  </si>
  <si>
    <t xml:space="preserve">Poznámka k souboru cen:_x005F_x000D_
1. V cenách 781 12-1011 až -1015 jsou započtenyi náklady na materiál._x005F_x000D_
2. V cenách 781 16-1011 až -1023 nejsou započteny náklady na materiál, tyto se oceňují ve specifikaci._x005F_x000D_
</t>
  </si>
  <si>
    <t>2,48*1,5+25,742</t>
  </si>
  <si>
    <t>mč.112</t>
  </si>
  <si>
    <t>3,1*1,82+1,2*0,3</t>
  </si>
  <si>
    <t>781474118</t>
  </si>
  <si>
    <t>Montáž obkladů vnitřních stěn z dlaždic keramických lepených flexibilním lepidlem maloformátových hladkých přes 45 do 50 ks/m2</t>
  </si>
  <si>
    <t>299900072</t>
  </si>
  <si>
    <t xml:space="preserve">Poznámka k souboru cen:_x005F_x000D_
1. Položky jsou určeny pro všechny druhy povrchových úprav._x005F_x000D_
</t>
  </si>
  <si>
    <t>59761038</t>
  </si>
  <si>
    <t>obklad keramický hladký přes 25 do 35ks/m2</t>
  </si>
  <si>
    <t>1808929372</t>
  </si>
  <si>
    <t>64,928*1,1 'Přepočtené koeficientem množství</t>
  </si>
  <si>
    <t>781477111</t>
  </si>
  <si>
    <t>Montáž obkladů vnitřních stěn z dlaždic keramických Příplatek k cenám za plochu do 10 m2 jednotlivě</t>
  </si>
  <si>
    <t>711410149</t>
  </si>
  <si>
    <t>998781102</t>
  </si>
  <si>
    <t>Přesun hmot pro obklady keramické stanovený z hmotnosti přesunovaného materiálu vodorovná dopravní vzdálenost do 50 m v objektech výšky přes 6 do 12 m</t>
  </si>
  <si>
    <t>-1728755931</t>
  </si>
  <si>
    <t xml:space="preserve">Poznámka k souboru cen:_x005F_x000D_
1. Ceny pro přesun hmot stanovený z hmotnosti přesunovaného materiálu se používají tehdy, pokud je možné určit hmotnost za celý stavební díl. Do této hmotnosti se započítává i hmotnost materiálů oceňovaných ve specifikaci._x005F_x000D_
2. Pokud nelze jednoznačně stanovit hmotnost přesunovaných materiálů, lze pro výpočet přesunu hmot použít orientačně procentní sazbu. Touto sazbou se vynásobí rozpočtové náklady za celý stavební díl včetně nákladů na materiál ve specifikacích._x005F_x000D_
3. Příplatek k cenám -1181 pro přesun prováděný bez použití mechanizace, tj. za ztížených podmínek, lze použít pouze pro hmotnost materiálu, která se tímto způsobem skutečně přemísťuje._x005F_x000D_
</t>
  </si>
  <si>
    <t>783</t>
  </si>
  <si>
    <t>Dokončovací práce - nátěry</t>
  </si>
  <si>
    <t>783301303</t>
  </si>
  <si>
    <t>Příprava podkladu zámečnických konstrukcí před provedením nátěru odrezivění odrezovačem bezoplachovým</t>
  </si>
  <si>
    <t>-33926520</t>
  </si>
  <si>
    <t>poklop+zakrytí kanálků</t>
  </si>
  <si>
    <t>1,0+8,59</t>
  </si>
  <si>
    <t>783314201</t>
  </si>
  <si>
    <t>Základní antikorozní nátěr zámečnických konstrukcí jednonásobný syntetický standardní</t>
  </si>
  <si>
    <t>-1656847283</t>
  </si>
  <si>
    <t>783317101</t>
  </si>
  <si>
    <t>Krycí nátěr (email) zámečnických konstrukcí jednonásobný syntetický standardní</t>
  </si>
  <si>
    <t>1163927319</t>
  </si>
  <si>
    <t>9,590*2</t>
  </si>
  <si>
    <t>784</t>
  </si>
  <si>
    <t>Dokončovací práce - malby a tapety</t>
  </si>
  <si>
    <t>784111031</t>
  </si>
  <si>
    <t>Omytí podkladu omytí v místnostech výšky do 3,80 m</t>
  </si>
  <si>
    <t>-1289804112</t>
  </si>
  <si>
    <t>m.č.111-113</t>
  </si>
  <si>
    <t>Mezisoučet</t>
  </si>
  <si>
    <t>((6,18+0,75)*6+6,46+5,88+2,97)*3,05</t>
  </si>
  <si>
    <t>-23,402</t>
  </si>
  <si>
    <t>784121001</t>
  </si>
  <si>
    <t>Oškrabání malby v místnostech výšky do 3,80 m</t>
  </si>
  <si>
    <t>897062428</t>
  </si>
  <si>
    <t xml:space="preserve">Poznámka k souboru cen:_x005F_x000D_
1. Cenami souboru cen se oceňuje jakýkoli počet současně škrabaných vrstev barvy._x005F_x000D_
</t>
  </si>
  <si>
    <t>784161201</t>
  </si>
  <si>
    <t>Lokální vyrovnání podkladu sádrovou stěrkou, tloušťky do 3 mm, plochy do 0,1 m2 v místnostech výšky do 3,80 m</t>
  </si>
  <si>
    <t>-429066899</t>
  </si>
  <si>
    <t>784171111</t>
  </si>
  <si>
    <t>Zakrytí nemalovaných ploch (materiál ve specifikaci) včetně pozdějšího odkrytí svislých ploch např. stěn, oken, dveří v místnostech výšky do 3,80</t>
  </si>
  <si>
    <t>1999523683</t>
  </si>
  <si>
    <t xml:space="preserve">Poznámka k souboru cen:_x005F_x000D_
1. V cenách nejsou započteny náklady na dodávku fólie, tyto se oceňují ve speifikaci.Ztratné lze stanovit ve výši 5%._x005F_x000D_
</t>
  </si>
  <si>
    <t>(1,8+3,0+3,4)*3,0+(1,4*2+1,0*3)*2,0</t>
  </si>
  <si>
    <t>58124842</t>
  </si>
  <si>
    <t>fólie pro malířské potřeby zakrývací tl 7µ 4x5m</t>
  </si>
  <si>
    <t>3108259</t>
  </si>
  <si>
    <t>36,2</t>
  </si>
  <si>
    <t>36,2*1,2 'Přepočtené koeficientem množství</t>
  </si>
  <si>
    <t>784221101</t>
  </si>
  <si>
    <t>Malby z malířských směsí otěruvzdorných za sucha dvojnásobné, bílé za sucha otěruvzdorné dobře v místnostech výšky do 3,80 m</t>
  </si>
  <si>
    <t>909705056</t>
  </si>
  <si>
    <t>784221151</t>
  </si>
  <si>
    <t>Malby z malířských směsí otěruvzdorných za sucha Příplatek k cenám dvojnásobných maleb na tónovacích automatech, v odstínu světlém</t>
  </si>
  <si>
    <t>1161651390</t>
  </si>
  <si>
    <t>Práce a dodávky M</t>
  </si>
  <si>
    <t>21-M</t>
  </si>
  <si>
    <t>Elektromontáže</t>
  </si>
  <si>
    <t>21M</t>
  </si>
  <si>
    <t>Vnitřní elektroinstalace+EPS-viz samostatný rozpočet</t>
  </si>
  <si>
    <t>64</t>
  </si>
  <si>
    <t>-1485680674</t>
  </si>
  <si>
    <t>HZS</t>
  </si>
  <si>
    <t>Hodinové zúčtovací sazby</t>
  </si>
  <si>
    <t>HZS2211</t>
  </si>
  <si>
    <t>Hodinové zúčtovací sazby profesí PSV provádění stavebních instalací instalatér</t>
  </si>
  <si>
    <t>hod</t>
  </si>
  <si>
    <t>512</t>
  </si>
  <si>
    <t>-2085665031</t>
  </si>
  <si>
    <t>Demontáž vodovodního potrubí vč.uzemnění+demontáž výlevky a baterie</t>
  </si>
  <si>
    <t>HZS2221</t>
  </si>
  <si>
    <t>Hodinové zúčtovací sazby profesí PSV provádění stavebních instalací elektrikář</t>
  </si>
  <si>
    <t>-332370093</t>
  </si>
  <si>
    <t>demontáž osvětlovacích těles</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</si>
  <si>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</si>
  <si>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</si>
  <si>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</si>
  <si>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</si>
  <si>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</si>
  <si>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9"/>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</si>
  <si>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</si>
  <si>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</si>
  <si>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rPr>
        <sz val="9"/>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</si>
  <si>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</si>
  <si>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</si>
  <si>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</si>
  <si>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</si>
  <si>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</si>
  <si>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</si>
  <si>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</si>
  <si>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</si>
  <si>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</si>
  <si>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</si>
  <si>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</si>
  <si>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</si>
  <si>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</si>
  <si>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</si>
  <si>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</si>
  <si>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</si>
  <si>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</si>
  <si>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</si>
  <si>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</si>
  <si>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</si>
  <si>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</si>
  <si>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</si>
  <si>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</si>
  <si>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</si>
  <si>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</si>
  <si>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</si>
  <si>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</si>
  <si>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</si>
  <si>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</si>
  <si>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</si>
  <si>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</si>
  <si>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</si>
  <si>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</si>
  <si>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</si>
  <si>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</si>
  <si>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</si>
  <si>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</si>
  <si>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</si>
  <si>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</si>
  <si>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</si>
  <si>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</si>
  <si>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</si>
  <si>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</si>
  <si>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</si>
  <si>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</si>
  <si>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</si>
  <si>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</si>
  <si>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</si>
  <si>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</si>
  <si>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</si>
  <si>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</si>
  <si>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</si>
  <si>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</si>
  <si>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</si>
  <si>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</si>
  <si>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</si>
  <si>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</si>
  <si>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</si>
  <si>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</si>
  <si>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</si>
  <si>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</si>
  <si>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</si>
  <si>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</si>
  <si>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</si>
  <si>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</si>
  <si>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</si>
  <si>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</si>
  <si>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</si>
  <si>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</si>
  <si>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</si>
  <si>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</si>
  <si>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</si>
  <si>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</si>
  <si>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</si>
  <si>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</si>
  <si>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</si>
  <si>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</si>
  <si>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</si>
  <si>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</si>
  <si>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</si>
  <si>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</si>
  <si>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</si>
  <si>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</si>
  <si>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</si>
  <si>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</si>
  <si>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</si>
  <si>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</si>
  <si>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</si>
  <si>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</si>
  <si>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</si>
  <si>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</si>
  <si>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</si>
  <si>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</si>
  <si>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</si>
  <si>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</si>
  <si>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</si>
  <si>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</si>
  <si>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</si>
  <si>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</si>
  <si>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</si>
  <si>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</si>
  <si>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</si>
  <si>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</si>
  <si>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</si>
  <si>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</si>
  <si>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</si>
  <si>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</si>
  <si>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</si>
  <si>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</si>
  <si>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</si>
  <si>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</si>
  <si>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</si>
  <si>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</si>
  <si>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</si>
  <si>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</si>
  <si>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</si>
  <si>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</si>
  <si>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</si>
  <si>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</si>
  <si>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</si>
  <si>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</si>
  <si>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</si>
  <si>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</si>
  <si>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</si>
  <si>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</si>
  <si>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</si>
  <si>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</si>
  <si>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</si>
  <si>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</si>
  <si>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</si>
  <si>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</si>
  <si>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</si>
  <si>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</si>
  <si>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</si>
  <si>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</si>
  <si>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</si>
  <si>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</si>
  <si>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</si>
  <si>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</si>
  <si>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</si>
  <si>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</si>
  <si>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</si>
  <si>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</si>
  <si>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</si>
  <si>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</si>
  <si>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</si>
  <si>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</si>
  <si>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</si>
  <si>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</si>
  <si>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</si>
  <si>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</si>
  <si>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</si>
  <si>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</si>
  <si>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</si>
  <si>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</si>
  <si>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</si>
  <si>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</si>
  <si>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</si>
  <si>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</si>
  <si>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</si>
  <si>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</si>
  <si>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</si>
  <si>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</si>
  <si>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</si>
  <si>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</si>
  <si>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</si>
  <si>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</si>
  <si>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</si>
  <si>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</si>
  <si>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</si>
  <si>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</si>
  <si>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</si>
  <si>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</si>
  <si>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</si>
  <si>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</si>
  <si>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</si>
  <si>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</si>
  <si>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5,83*4</t>
  </si>
  <si>
    <t>19,13+16,35</t>
  </si>
  <si>
    <t>m.č.111+112</t>
  </si>
  <si>
    <t>43,62+40,17</t>
  </si>
  <si>
    <t>77,311*1,1 'Přepočtené koeficientem množství</t>
  </si>
  <si>
    <t>35,48*1,02 'Přepočtené koeficientem množství</t>
  </si>
  <si>
    <t>776201812</t>
  </si>
  <si>
    <t>Demontáž povlakových podlahovin lepených ručně s podložkou</t>
  </si>
  <si>
    <t/>
  </si>
  <si>
    <t>-745796055</t>
  </si>
  <si>
    <t>37,02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</si>
</sst>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2">
    <font>
      <sz val="8"/>
      <name val="Arial CE"/>
      <family val="2"/>
      <charset val="1"/>
    </font>
    <font>
      <sz val="8"/>
      <color rgb="FFFFFFFF"/>
      <name val="Arial CE"/>
      <charset val="1"/>
    </font>
    <font>
      <sz val="8"/>
      <color rgb="FF3366FF"/>
      <name val="Arial CE"/>
      <charset val="1"/>
    </font>
    <font>
      <b/>
      <sz val="14"/>
      <name val="Arial CE"/>
      <charset val="1"/>
    </font>
    <font>
      <sz val="10"/>
      <color rgb="FF969696"/>
      <name val="Arial CE"/>
      <charset val="1"/>
    </font>
    <font>
      <sz val="10"/>
      <name val="Arial CE"/>
      <charset val="1"/>
    </font>
    <font>
      <b/>
      <sz val="11"/>
      <name val="Arial CE"/>
      <charset val="1"/>
    </font>
    <font>
      <b/>
      <sz val="10"/>
      <name val="Arial CE"/>
      <charset val="1"/>
    </font>
    <font>
      <b/>
      <sz val="10"/>
      <color rgb="FF969696"/>
      <name val="Arial CE"/>
      <charset val="1"/>
    </font>
    <font>
      <b/>
      <sz val="12"/>
      <name val="Arial CE"/>
      <charset val="1"/>
    </font>
    <font>
      <sz val="12"/>
      <color rgb="FF969696"/>
      <name val="Arial CE"/>
      <charset val="1"/>
    </font>
    <font>
      <sz val="9"/>
      <name val="Arial CE"/>
      <charset val="1"/>
    </font>
    <font>
      <sz val="9"/>
      <color rgb="FF969696"/>
      <name val="Arial CE"/>
      <charset val="1"/>
    </font>
    <font>
      <b/>
      <sz val="12"/>
      <color rgb="FF960000"/>
      <name val="Arial CE"/>
      <charset val="1"/>
    </font>
    <font>
      <sz val="12"/>
      <name val="Arial CE"/>
      <charset val="1"/>
    </font>
    <font>
      <sz val="18"/>
      <color rgb="FF0000FF"/>
      <name val="Wingdings 2"/>
      <family val="1"/>
      <charset val="2"/>
    </font>
    <font>
      <u/>
      <sz val="11"/>
      <color rgb="FF0000FF"/>
      <name val="Calibri"/>
      <family val="2"/>
      <charset val="238"/>
    </font>
    <font>
      <sz val="11"/>
      <name val="Arial CE"/>
      <charset val="1"/>
    </font>
    <font>
      <b/>
      <sz val="11"/>
      <color rgb="FF003366"/>
      <name val="Arial CE"/>
      <charset val="1"/>
    </font>
    <font>
      <sz val="11"/>
      <color rgb="FF003366"/>
      <name val="Arial CE"/>
      <charset val="1"/>
    </font>
    <font>
      <sz val="11"/>
      <color rgb="FF969696"/>
      <name val="Arial CE"/>
      <charset val="1"/>
    </font>
    <font>
      <sz val="10"/>
      <color rgb="FF3366FF"/>
      <name val="Arial CE"/>
      <charset val="1"/>
    </font>
    <font>
      <sz val="8"/>
      <color rgb="FF969696"/>
      <name val="Arial CE"/>
      <charset val="1"/>
    </font>
    <font>
      <b/>
      <sz val="12"/>
      <color rgb="FF800000"/>
      <name val="Arial CE"/>
      <charset val="1"/>
    </font>
    <font>
      <sz val="12"/>
      <color rgb="FF003366"/>
      <name val="Arial CE"/>
      <charset val="1"/>
    </font>
    <font>
      <sz val="10"/>
      <color rgb="FF003366"/>
      <name val="Arial CE"/>
      <charset val="1"/>
    </font>
    <font>
      <sz val="8"/>
      <color rgb="FF960000"/>
      <name val="Arial CE"/>
      <charset val="1"/>
    </font>
    <font>
      <b/>
      <sz val="8"/>
      <name val="Arial CE"/>
      <charset val="1"/>
    </font>
    <font>
      <sz val="8"/>
      <color rgb="FF003366"/>
      <name val="Arial CE"/>
      <charset val="1"/>
    </font>
    <font>
      <sz val="8"/>
      <color rgb="FF800080"/>
      <name val="Arial CE"/>
      <charset val="1"/>
    </font>
    <font>
      <sz val="7"/>
      <color rgb="FF969696"/>
      <name val="Arial CE"/>
      <charset val="1"/>
    </font>
    <font>
      <sz val="8"/>
      <color rgb="FF505050"/>
      <name val="Arial CE"/>
      <charset val="1"/>
    </font>
    <font>
      <i/>
      <sz val="7"/>
      <color rgb="FF969696"/>
      <name val="Arial CE"/>
      <charset val="1"/>
    </font>
    <font>
      <i/>
      <sz val="9"/>
      <color rgb="FF0000FF"/>
      <name val="Arial CE"/>
      <charset val="1"/>
    </font>
    <font>
      <sz val="8"/>
      <color rgb="FFFF0000"/>
      <name val="Arial CE"/>
      <charset val="1"/>
    </font>
    <font>
      <sz val="9"/>
      <color rgb="FF006D6F"/>
      <name val="Arial CE"/>
      <charset val="1"/>
    </font>
    <font>
      <sz val="8"/>
      <color rgb="FF0000A8"/>
      <name val="Arial CE"/>
      <charset val="1"/>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sz val="9"/>
      <color theme="9" tint="-0.499984740745262"/>
      <name val="Arial CE"/>
      <charset val="1"/>
    </font>
    <font>
      <sz val="9"/>
      <name val="Arial CE"/>
    </font>
    <font>
      <sz val="9"/>
      <color theme="9" tint="-0.499984740745262"/>
      <name val="Arial CE"/>
    </font>
    <font>
      <sz val="9"/>
      <color rgb="FF969696"/>
      <name val="Arial CE"/>
    </font>
    <font>
      <sz val="8"/>
      <color rgb="FF800080"/>
      <name val="Arial CE"/>
    </font>
    <font>
      <sz val="7"/>
      <color rgb="FF969696"/>
      <name val="Arial CE"/>
    </font>
    <font>
      <sz val="8"/>
      <color rgb="FF505050"/>
      <name val="Arial CE"/>
    </font>
  </fonts>
  <fills count="6">
    <fill>
      <patternFill patternType="none"/>
    </fill>
    <fill>
      <patternFill patternType="gray125"/>
    </fill>
    <fill>
      <patternFill patternType="solid">
        <fgColor rgb="FFC0C0C0"/>
        <bgColor rgb="FFBEBEBE"/>
      </patternFill>
    </fill>
    <fill>
      <patternFill patternType="solid">
        <fgColor rgb="FFBEBEBE"/>
        <bgColor rgb="FFC0C0C0"/>
      </patternFill>
    </fill>
    <fill>
      <patternFill patternType="solid">
        <fgColor rgb="FFD2D2D2"/>
        <bgColor rgb="FFC0C0C0"/>
      </patternFill>
    </fill>
    <fill>
      <patternFill patternType="solid">
        <fgColor theme="7" tint="0.79998168889431442"/>
        <bgColor indexed="64"/>
      </patternFill>
    </fill>
  </fills>
  <borders count="27">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top style="hair">
        <color auto="1"/>
      </top>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auto="1"/>
      </left>
      <right/>
      <top/>
      <bottom style="thin">
        <color auto="1"/>
      </bottom>
      <diagonal/>
    </border>
    <border>
      <left/>
      <right/>
      <top/>
      <bottom style="thin">
        <color auto="1"/>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000000"/>
      </left>
      <right/>
      <top/>
      <bottom/>
      <diagonal/>
    </border>
  </borders>
  <cellStyleXfs count="2">
    <xf numFmtId="0" fontId="0" fillId="0" borderId="0"/>
    <xf numFmtId="0" fontId="16" fillId="0" borderId="0" applyBorder="0" applyProtection="0"/>
  </cellStyleXfs>
  <cellXfs count="326">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top"/>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4" xfId="0" applyFont="1" applyBorder="1" applyAlignment="1">
      <alignment vertical="center"/>
    </xf>
    <xf numFmtId="0" fontId="0" fillId="4" borderId="7" xfId="0" applyFont="1" applyFill="1" applyBorder="1" applyAlignment="1">
      <alignment vertical="center"/>
    </xf>
    <xf numFmtId="0" fontId="11" fillId="4" borderId="8" xfId="0" applyFont="1" applyFill="1" applyBorder="1" applyAlignment="1">
      <alignment horizontal="center" vertical="center"/>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0" fillId="0" borderId="11"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9" fillId="0" borderId="0" xfId="0" applyFont="1" applyAlignment="1">
      <alignment horizontal="center" vertical="center"/>
    </xf>
    <xf numFmtId="4" fontId="10" fillId="0" borderId="18"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4" xfId="0" applyNumberFormat="1" applyFont="1" applyBorder="1" applyAlignment="1">
      <alignment vertical="center"/>
    </xf>
    <xf numFmtId="0" fontId="9" fillId="0" borderId="0" xfId="0" applyFont="1" applyAlignment="1">
      <alignment horizontal="left" vertical="center"/>
    </xf>
    <xf numFmtId="0" fontId="14" fillId="0" borderId="0" xfId="0" applyFont="1" applyAlignment="1">
      <alignment horizontal="left" vertical="center"/>
    </xf>
    <xf numFmtId="0" fontId="15" fillId="0" borderId="0" xfId="1" applyFont="1" applyBorder="1" applyAlignment="1" applyProtection="1">
      <alignment horizontal="center" vertical="center"/>
    </xf>
    <xf numFmtId="0" fontId="17" fillId="0" borderId="3" xfId="0" applyFont="1" applyBorder="1" applyAlignment="1">
      <alignment vertical="center"/>
    </xf>
    <xf numFmtId="0" fontId="18" fillId="0" borderId="0" xfId="0" applyFont="1" applyAlignment="1">
      <alignment vertical="center"/>
    </xf>
    <xf numFmtId="0" fontId="19" fillId="0" borderId="0" xfId="0" applyFont="1" applyAlignment="1">
      <alignment vertical="center"/>
    </xf>
    <xf numFmtId="0" fontId="6" fillId="0" borderId="0" xfId="0" applyFont="1" applyAlignment="1">
      <alignment horizontal="center" vertical="center"/>
    </xf>
    <xf numFmtId="4" fontId="20" fillId="0" borderId="19" xfId="0" applyNumberFormat="1" applyFont="1" applyBorder="1" applyAlignment="1">
      <alignment vertical="center"/>
    </xf>
    <xf numFmtId="4" fontId="20" fillId="0" borderId="20" xfId="0" applyNumberFormat="1" applyFont="1" applyBorder="1" applyAlignment="1">
      <alignment vertical="center"/>
    </xf>
    <xf numFmtId="166" fontId="20" fillId="0" borderId="20" xfId="0" applyNumberFormat="1" applyFont="1" applyBorder="1" applyAlignment="1">
      <alignment vertical="center"/>
    </xf>
    <xf numFmtId="4" fontId="20" fillId="0" borderId="21" xfId="0" applyNumberFormat="1" applyFont="1" applyBorder="1" applyAlignment="1">
      <alignment vertical="center"/>
    </xf>
    <xf numFmtId="0" fontId="17" fillId="0" borderId="0" xfId="0" applyFont="1" applyAlignment="1">
      <alignment vertical="center"/>
    </xf>
    <xf numFmtId="0" fontId="17" fillId="0" borderId="0" xfId="0" applyFont="1" applyAlignment="1">
      <alignment horizontal="left" vertical="center"/>
    </xf>
    <xf numFmtId="0" fontId="0" fillId="0" borderId="0" xfId="0" applyProtection="1"/>
    <xf numFmtId="0" fontId="21" fillId="0" borderId="0" xfId="0" applyFont="1" applyAlignment="1">
      <alignment horizontal="lef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7" fillId="0" borderId="0" xfId="0" applyFont="1" applyAlignment="1">
      <alignment horizontal="left" vertical="center"/>
    </xf>
    <xf numFmtId="4" fontId="13" fillId="0" borderId="0" xfId="0" applyNumberFormat="1" applyFont="1" applyAlignment="1">
      <alignment vertical="center"/>
    </xf>
    <xf numFmtId="0" fontId="4" fillId="0" borderId="0" xfId="0" applyFont="1" applyAlignment="1">
      <alignment horizontal="right" vertical="center"/>
    </xf>
    <xf numFmtId="0" fontId="22"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1" fillId="4" borderId="0" xfId="0" applyFont="1" applyFill="1" applyAlignment="1">
      <alignment horizontal="left" vertical="center"/>
    </xf>
    <xf numFmtId="0" fontId="11"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25" fillId="0" borderId="0" xfId="0" applyFont="1" applyAlignment="1">
      <alignment vertical="center"/>
    </xf>
    <xf numFmtId="0" fontId="25" fillId="0" borderId="3" xfId="0" applyFont="1" applyBorder="1" applyAlignment="1">
      <alignment vertical="center"/>
    </xf>
    <xf numFmtId="0" fontId="25" fillId="0" borderId="20" xfId="0" applyFont="1" applyBorder="1" applyAlignment="1">
      <alignment horizontal="left" vertical="center"/>
    </xf>
    <xf numFmtId="0" fontId="25" fillId="0" borderId="20" xfId="0" applyFont="1" applyBorder="1" applyAlignment="1">
      <alignment vertical="center"/>
    </xf>
    <xf numFmtId="4" fontId="25"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1" fillId="4" borderId="15" xfId="0" applyFont="1" applyFill="1" applyBorder="1" applyAlignment="1">
      <alignment horizontal="center" vertical="center"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4" fontId="13" fillId="0" borderId="0" xfId="0" applyNumberFormat="1" applyFont="1" applyAlignment="1"/>
    <xf numFmtId="166" fontId="26" fillId="0" borderId="12" xfId="0" applyNumberFormat="1" applyFont="1" applyBorder="1" applyAlignment="1"/>
    <xf numFmtId="166" fontId="26" fillId="0" borderId="13" xfId="0" applyNumberFormat="1" applyFont="1" applyBorder="1" applyAlignment="1"/>
    <xf numFmtId="4" fontId="27" fillId="0" borderId="0" xfId="0" applyNumberFormat="1" applyFont="1" applyAlignment="1">
      <alignment vertical="center"/>
    </xf>
    <xf numFmtId="0" fontId="28" fillId="0" borderId="0" xfId="0" applyFont="1" applyAlignment="1"/>
    <xf numFmtId="0" fontId="28" fillId="0" borderId="3" xfId="0" applyFont="1" applyBorder="1" applyAlignment="1"/>
    <xf numFmtId="0" fontId="28"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8" fillId="0" borderId="18" xfId="0" applyFont="1" applyBorder="1" applyAlignment="1"/>
    <xf numFmtId="0" fontId="28" fillId="0" borderId="0" xfId="0" applyFont="1" applyBorder="1" applyAlignment="1"/>
    <xf numFmtId="166" fontId="28" fillId="0" borderId="0" xfId="0" applyNumberFormat="1" applyFont="1" applyBorder="1" applyAlignment="1"/>
    <xf numFmtId="166" fontId="28" fillId="0" borderId="14" xfId="0" applyNumberFormat="1" applyFont="1" applyBorder="1" applyAlignment="1"/>
    <xf numFmtId="0" fontId="28" fillId="0" borderId="0" xfId="0" applyFont="1" applyAlignment="1">
      <alignment horizontal="center"/>
    </xf>
    <xf numFmtId="4" fontId="28" fillId="0" borderId="0" xfId="0" applyNumberFormat="1" applyFont="1" applyAlignment="1">
      <alignment vertical="center"/>
    </xf>
    <xf numFmtId="0" fontId="25" fillId="0" borderId="0" xfId="0" applyFont="1" applyAlignment="1">
      <alignment horizontal="left"/>
    </xf>
    <xf numFmtId="4" fontId="25" fillId="0" borderId="0" xfId="0" applyNumberFormat="1" applyFont="1" applyAlignment="1"/>
    <xf numFmtId="0" fontId="0" fillId="0" borderId="3" xfId="0" applyFont="1" applyBorder="1" applyAlignment="1" applyProtection="1">
      <alignment vertical="center"/>
      <protection locked="0"/>
    </xf>
    <xf numFmtId="0" fontId="11" fillId="0" borderId="22" xfId="0" applyFont="1" applyBorder="1" applyAlignment="1" applyProtection="1">
      <alignment horizontal="center" vertical="center"/>
      <protection locked="0"/>
    </xf>
    <xf numFmtId="49" fontId="11" fillId="0" borderId="22" xfId="0" applyNumberFormat="1" applyFont="1" applyBorder="1" applyAlignment="1" applyProtection="1">
      <alignment horizontal="left" vertical="center" wrapText="1"/>
      <protection locked="0"/>
    </xf>
    <xf numFmtId="0" fontId="11" fillId="0" borderId="22" xfId="0" applyFont="1" applyBorder="1" applyAlignment="1" applyProtection="1">
      <alignment horizontal="left" vertical="center" wrapText="1"/>
      <protection locked="0"/>
    </xf>
    <xf numFmtId="0" fontId="11" fillId="0" borderId="22" xfId="0" applyFont="1" applyBorder="1" applyAlignment="1" applyProtection="1">
      <alignment horizontal="center" vertical="center" wrapText="1"/>
      <protection locked="0"/>
    </xf>
    <xf numFmtId="167" fontId="11" fillId="0" borderId="22" xfId="0" applyNumberFormat="1" applyFont="1" applyBorder="1" applyAlignment="1" applyProtection="1">
      <alignment vertical="center"/>
      <protection locked="0"/>
    </xf>
    <xf numFmtId="4" fontId="11" fillId="0" borderId="22" xfId="0" applyNumberFormat="1" applyFont="1" applyBorder="1" applyAlignment="1" applyProtection="1">
      <alignment vertical="center"/>
      <protection locked="0"/>
    </xf>
    <xf numFmtId="0" fontId="12" fillId="0" borderId="18" xfId="0" applyFont="1" applyBorder="1" applyAlignment="1">
      <alignment horizontal="left" vertical="center"/>
    </xf>
    <xf numFmtId="0" fontId="12" fillId="0" borderId="0" xfId="0" applyFont="1" applyBorder="1" applyAlignment="1">
      <alignment horizontal="center" vertical="center"/>
    </xf>
    <xf numFmtId="166" fontId="12" fillId="0" borderId="0" xfId="0" applyNumberFormat="1" applyFont="1" applyBorder="1" applyAlignment="1">
      <alignment vertical="center"/>
    </xf>
    <xf numFmtId="166" fontId="12" fillId="0" borderId="14" xfId="0" applyNumberFormat="1" applyFont="1" applyBorder="1" applyAlignment="1">
      <alignment vertical="center"/>
    </xf>
    <xf numFmtId="0" fontId="11" fillId="0" borderId="0" xfId="0" applyFont="1" applyAlignment="1">
      <alignment horizontal="left" vertical="center"/>
    </xf>
    <xf numFmtId="4" fontId="0" fillId="0" borderId="0" xfId="0" applyNumberFormat="1" applyFont="1" applyAlignment="1">
      <alignment vertical="center"/>
    </xf>
    <xf numFmtId="0" fontId="29" fillId="0" borderId="0" xfId="0" applyFont="1" applyAlignment="1">
      <alignment vertical="center"/>
    </xf>
    <xf numFmtId="0" fontId="29" fillId="0" borderId="3" xfId="0" applyFont="1" applyBorder="1" applyAlignment="1">
      <alignment vertical="center"/>
    </xf>
    <xf numFmtId="0" fontId="30" fillId="0" borderId="0" xfId="0" applyFont="1" applyAlignment="1">
      <alignment horizontal="lef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9" fillId="0" borderId="18" xfId="0" applyFont="1" applyBorder="1" applyAlignment="1">
      <alignment vertical="center"/>
    </xf>
    <xf numFmtId="0" fontId="29" fillId="0" borderId="0" xfId="0" applyFont="1" applyBorder="1" applyAlignment="1">
      <alignment vertical="center"/>
    </xf>
    <xf numFmtId="0" fontId="29" fillId="0" borderId="14" xfId="0" applyFont="1"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31" fillId="0" borderId="0" xfId="0" applyNumberFormat="1" applyFont="1" applyAlignment="1">
      <alignment vertical="center"/>
    </xf>
    <xf numFmtId="0" fontId="31" fillId="0" borderId="18" xfId="0" applyFont="1" applyBorder="1" applyAlignment="1">
      <alignment vertical="center"/>
    </xf>
    <xf numFmtId="0" fontId="31" fillId="0" borderId="0" xfId="0" applyFont="1" applyBorder="1" applyAlignment="1">
      <alignment vertical="center"/>
    </xf>
    <xf numFmtId="0" fontId="31" fillId="0" borderId="14" xfId="0" applyFont="1" applyBorder="1" applyAlignment="1">
      <alignment vertical="center"/>
    </xf>
    <xf numFmtId="0" fontId="32" fillId="0" borderId="0" xfId="0" applyFont="1" applyAlignment="1">
      <alignment vertical="center" wrapText="1"/>
    </xf>
    <xf numFmtId="0" fontId="0" fillId="0" borderId="18" xfId="0" applyFont="1"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3" fillId="0" borderId="18" xfId="0" applyFont="1" applyBorder="1" applyAlignment="1">
      <alignment horizontal="left" vertical="center"/>
    </xf>
    <xf numFmtId="0" fontId="33" fillId="0" borderId="0" xfId="0" applyFont="1" applyBorder="1" applyAlignment="1">
      <alignment horizontal="center" vertical="center"/>
    </xf>
    <xf numFmtId="0" fontId="34" fillId="0" borderId="0" xfId="0" applyFont="1" applyAlignment="1">
      <alignment vertical="center"/>
    </xf>
    <xf numFmtId="0" fontId="34" fillId="0" borderId="3" xfId="0" applyFont="1" applyBorder="1" applyAlignment="1">
      <alignment vertical="center"/>
    </xf>
    <xf numFmtId="0" fontId="34" fillId="0" borderId="0" xfId="0" applyFont="1" applyAlignment="1">
      <alignment horizontal="left" vertical="center"/>
    </xf>
    <xf numFmtId="0" fontId="34" fillId="0" borderId="0" xfId="0" applyFont="1" applyAlignment="1">
      <alignment horizontal="left" vertical="center" wrapText="1"/>
    </xf>
    <xf numFmtId="167" fontId="34" fillId="0" borderId="0" xfId="0" applyNumberFormat="1" applyFont="1" applyAlignment="1">
      <alignment vertical="center"/>
    </xf>
    <xf numFmtId="0" fontId="34" fillId="0" borderId="18" xfId="0" applyFont="1" applyBorder="1" applyAlignment="1">
      <alignment vertical="center"/>
    </xf>
    <xf numFmtId="0" fontId="34" fillId="0" borderId="0" xfId="0" applyFont="1" applyBorder="1" applyAlignment="1">
      <alignment vertical="center"/>
    </xf>
    <xf numFmtId="0" fontId="34" fillId="0" borderId="14" xfId="0" applyFont="1" applyBorder="1" applyAlignment="1">
      <alignment vertical="center"/>
    </xf>
    <xf numFmtId="0" fontId="36" fillId="0" borderId="0" xfId="0" applyFont="1" applyAlignment="1">
      <alignment vertical="center"/>
    </xf>
    <xf numFmtId="0" fontId="36" fillId="0" borderId="3" xfId="0" applyFont="1" applyBorder="1" applyAlignment="1">
      <alignment vertical="center"/>
    </xf>
    <xf numFmtId="0" fontId="36" fillId="0" borderId="0" xfId="0" applyFont="1" applyAlignment="1">
      <alignment horizontal="left" vertical="center"/>
    </xf>
    <xf numFmtId="0" fontId="36" fillId="0" borderId="0" xfId="0" applyFont="1" applyAlignment="1">
      <alignment horizontal="left" vertical="center" wrapText="1"/>
    </xf>
    <xf numFmtId="167" fontId="36" fillId="0" borderId="0" xfId="0" applyNumberFormat="1" applyFont="1" applyAlignment="1">
      <alignment vertical="center"/>
    </xf>
    <xf numFmtId="0" fontId="36" fillId="0" borderId="18" xfId="0" applyFont="1" applyBorder="1" applyAlignment="1">
      <alignment vertical="center"/>
    </xf>
    <xf numFmtId="0" fontId="36" fillId="0" borderId="0" xfId="0" applyFont="1" applyBorder="1" applyAlignment="1">
      <alignment vertical="center"/>
    </xf>
    <xf numFmtId="0" fontId="36" fillId="0" borderId="14" xfId="0" applyFont="1" applyBorder="1" applyAlignment="1">
      <alignment vertical="center"/>
    </xf>
    <xf numFmtId="167" fontId="35" fillId="0" borderId="22" xfId="0" applyNumberFormat="1" applyFont="1" applyBorder="1" applyAlignment="1" applyProtection="1">
      <alignment vertical="center"/>
      <protection locked="0"/>
    </xf>
    <xf numFmtId="0" fontId="31" fillId="0" borderId="19" xfId="0" applyFont="1" applyBorder="1" applyAlignment="1">
      <alignment vertical="center"/>
    </xf>
    <xf numFmtId="0" fontId="31" fillId="0" borderId="20" xfId="0" applyFont="1" applyBorder="1" applyAlignment="1">
      <alignment vertical="center"/>
    </xf>
    <xf numFmtId="0" fontId="31" fillId="0" borderId="21" xfId="0" applyFont="1" applyBorder="1" applyAlignment="1">
      <alignment vertical="center"/>
    </xf>
    <xf numFmtId="0" fontId="0" fillId="0" borderId="0" xfId="0" applyAlignment="1">
      <alignment vertical="top"/>
    </xf>
    <xf numFmtId="0" fontId="37" fillId="0" borderId="1" xfId="0" applyFont="1" applyBorder="1" applyAlignment="1">
      <alignment vertical="center" wrapText="1"/>
    </xf>
    <xf numFmtId="0" fontId="37" fillId="0" borderId="2" xfId="0" applyFont="1" applyBorder="1" applyAlignment="1">
      <alignment vertical="center" wrapText="1"/>
    </xf>
    <xf numFmtId="0" fontId="37" fillId="0" borderId="23" xfId="0" applyFont="1" applyBorder="1" applyAlignment="1">
      <alignment vertical="center" wrapText="1"/>
    </xf>
    <xf numFmtId="0" fontId="0" fillId="0" borderId="0" xfId="0" applyAlignment="1">
      <alignment horizontal="center" vertical="center"/>
    </xf>
    <xf numFmtId="0" fontId="37" fillId="0" borderId="3" xfId="0" applyFont="1" applyBorder="1" applyAlignment="1">
      <alignment horizontal="center" vertical="center" wrapText="1"/>
    </xf>
    <xf numFmtId="0" fontId="37" fillId="0" borderId="24" xfId="0" applyFont="1" applyBorder="1" applyAlignment="1">
      <alignment horizontal="center" vertical="center" wrapText="1"/>
    </xf>
    <xf numFmtId="0" fontId="37" fillId="0" borderId="3" xfId="0" applyFont="1" applyBorder="1" applyAlignment="1">
      <alignment vertical="center" wrapText="1"/>
    </xf>
    <xf numFmtId="0" fontId="37" fillId="0" borderId="24" xfId="0" applyFont="1" applyBorder="1" applyAlignment="1">
      <alignment vertical="center" wrapText="1"/>
    </xf>
    <xf numFmtId="0" fontId="39" fillId="0" borderId="0" xfId="0" applyFont="1" applyBorder="1" applyAlignment="1">
      <alignment horizontal="left" vertical="center" wrapText="1"/>
    </xf>
    <xf numFmtId="0" fontId="40" fillId="0" borderId="0" xfId="0" applyFont="1" applyBorder="1" applyAlignment="1">
      <alignment horizontal="left" vertical="center" wrapText="1"/>
    </xf>
    <xf numFmtId="0" fontId="40" fillId="0" borderId="3" xfId="0" applyFont="1" applyBorder="1" applyAlignment="1">
      <alignment vertical="center" wrapText="1"/>
    </xf>
    <xf numFmtId="0" fontId="40" fillId="0" borderId="0" xfId="0" applyFont="1" applyBorder="1" applyAlignment="1">
      <alignment vertical="center" wrapText="1"/>
    </xf>
    <xf numFmtId="0" fontId="40" fillId="0" borderId="0" xfId="0" applyFont="1" applyBorder="1" applyAlignment="1">
      <alignment horizontal="left" vertical="center"/>
    </xf>
    <xf numFmtId="0" fontId="40" fillId="0" borderId="0" xfId="0" applyFont="1" applyBorder="1" applyAlignment="1">
      <alignment vertical="center"/>
    </xf>
    <xf numFmtId="49" fontId="40" fillId="0" borderId="0" xfId="0" applyNumberFormat="1" applyFont="1" applyBorder="1" applyAlignment="1">
      <alignment vertical="center" wrapText="1"/>
    </xf>
    <xf numFmtId="0" fontId="37" fillId="0" borderId="9" xfId="0" applyFont="1" applyBorder="1" applyAlignment="1">
      <alignment vertical="center" wrapText="1"/>
    </xf>
    <xf numFmtId="0" fontId="43" fillId="0" borderId="10" xfId="0" applyFont="1" applyBorder="1" applyAlignment="1">
      <alignment vertical="center" wrapText="1"/>
    </xf>
    <xf numFmtId="0" fontId="37" fillId="0" borderId="25" xfId="0" applyFont="1" applyBorder="1" applyAlignment="1">
      <alignment vertical="center" wrapText="1"/>
    </xf>
    <xf numFmtId="0" fontId="37" fillId="0" borderId="0" xfId="0" applyFont="1" applyBorder="1" applyAlignment="1">
      <alignment vertical="top"/>
    </xf>
    <xf numFmtId="0" fontId="37" fillId="0" borderId="0" xfId="0" applyFont="1" applyAlignment="1">
      <alignment vertical="top"/>
    </xf>
    <xf numFmtId="0" fontId="37" fillId="0" borderId="1" xfId="0" applyFont="1" applyBorder="1" applyAlignment="1">
      <alignment horizontal="left" vertical="center"/>
    </xf>
    <xf numFmtId="0" fontId="37" fillId="0" borderId="2" xfId="0" applyFont="1" applyBorder="1" applyAlignment="1">
      <alignment horizontal="left" vertical="center"/>
    </xf>
    <xf numFmtId="0" fontId="37" fillId="0" borderId="23" xfId="0" applyFont="1" applyBorder="1" applyAlignment="1">
      <alignment horizontal="left" vertical="center"/>
    </xf>
    <xf numFmtId="0" fontId="37" fillId="0" borderId="3" xfId="0" applyFont="1" applyBorder="1" applyAlignment="1">
      <alignment horizontal="left" vertical="center"/>
    </xf>
    <xf numFmtId="0" fontId="37" fillId="0" borderId="24" xfId="0" applyFont="1" applyBorder="1" applyAlignment="1">
      <alignment horizontal="left" vertical="center"/>
    </xf>
    <xf numFmtId="0" fontId="39" fillId="0" borderId="0" xfId="0" applyFont="1" applyBorder="1" applyAlignment="1">
      <alignment horizontal="left" vertical="center"/>
    </xf>
    <xf numFmtId="0" fontId="44" fillId="0" borderId="0" xfId="0" applyFont="1" applyAlignment="1">
      <alignment horizontal="left" vertical="center"/>
    </xf>
    <xf numFmtId="0" fontId="39" fillId="0" borderId="10" xfId="0" applyFont="1" applyBorder="1" applyAlignment="1">
      <alignment horizontal="left" vertical="center"/>
    </xf>
    <xf numFmtId="0" fontId="39" fillId="0" borderId="10" xfId="0" applyFont="1" applyBorder="1" applyAlignment="1">
      <alignment horizontal="center" vertical="center"/>
    </xf>
    <xf numFmtId="0" fontId="44" fillId="0" borderId="10" xfId="0" applyFont="1" applyBorder="1" applyAlignment="1">
      <alignment horizontal="left" vertical="center"/>
    </xf>
    <xf numFmtId="0" fontId="42" fillId="0" borderId="0" xfId="0" applyFont="1" applyBorder="1" applyAlignment="1">
      <alignment horizontal="left" vertical="center"/>
    </xf>
    <xf numFmtId="0" fontId="40" fillId="0" borderId="0" xfId="0" applyFont="1" applyAlignment="1">
      <alignment horizontal="left" vertical="center"/>
    </xf>
    <xf numFmtId="0" fontId="40" fillId="0" borderId="0" xfId="0" applyFont="1" applyBorder="1" applyAlignment="1">
      <alignment horizontal="center" vertical="center"/>
    </xf>
    <xf numFmtId="0" fontId="40" fillId="0" borderId="3" xfId="0" applyFont="1" applyBorder="1" applyAlignment="1">
      <alignment horizontal="left" vertical="center"/>
    </xf>
    <xf numFmtId="0" fontId="40" fillId="0" borderId="0" xfId="0" applyFont="1" applyBorder="1" applyAlignment="1">
      <alignment horizontal="left" vertical="center"/>
    </xf>
    <xf numFmtId="0" fontId="40" fillId="0" borderId="0" xfId="0" applyFont="1" applyBorder="1" applyAlignment="1">
      <alignment horizontal="center" vertical="center"/>
    </xf>
    <xf numFmtId="0" fontId="37" fillId="0" borderId="9" xfId="0" applyFont="1" applyBorder="1" applyAlignment="1">
      <alignment horizontal="left" vertical="center"/>
    </xf>
    <xf numFmtId="0" fontId="43" fillId="0" borderId="10" xfId="0" applyFont="1" applyBorder="1" applyAlignment="1">
      <alignment horizontal="left" vertical="center"/>
    </xf>
    <xf numFmtId="0" fontId="37" fillId="0" borderId="25" xfId="0" applyFont="1" applyBorder="1" applyAlignment="1">
      <alignment horizontal="left" vertical="center"/>
    </xf>
    <xf numFmtId="0" fontId="37" fillId="0" borderId="0" xfId="0" applyFont="1" applyBorder="1" applyAlignment="1">
      <alignment horizontal="left" vertical="center"/>
    </xf>
    <xf numFmtId="0" fontId="43" fillId="0" borderId="0" xfId="0" applyFont="1" applyBorder="1" applyAlignment="1">
      <alignment horizontal="left" vertical="center"/>
    </xf>
    <xf numFmtId="0" fontId="44" fillId="0" borderId="0" xfId="0" applyFont="1" applyBorder="1" applyAlignment="1">
      <alignment horizontal="left" vertical="center"/>
    </xf>
    <xf numFmtId="0" fontId="40" fillId="0" borderId="10" xfId="0" applyFont="1" applyBorder="1" applyAlignment="1">
      <alignment horizontal="left" vertical="center"/>
    </xf>
    <xf numFmtId="0" fontId="37" fillId="0" borderId="0" xfId="0" applyFont="1" applyBorder="1" applyAlignment="1">
      <alignment horizontal="left" vertical="center" wrapText="1"/>
    </xf>
    <xf numFmtId="0" fontId="40" fillId="0" borderId="0" xfId="0" applyFont="1" applyBorder="1" applyAlignment="1">
      <alignment horizontal="center" vertical="center" wrapText="1"/>
    </xf>
    <xf numFmtId="0" fontId="37" fillId="0" borderId="1" xfId="0" applyFont="1" applyBorder="1" applyAlignment="1">
      <alignment horizontal="left" vertical="center" wrapText="1"/>
    </xf>
    <xf numFmtId="0" fontId="37" fillId="0" borderId="2" xfId="0" applyFont="1" applyBorder="1" applyAlignment="1">
      <alignment horizontal="left" vertical="center" wrapText="1"/>
    </xf>
    <xf numFmtId="0" fontId="37" fillId="0" borderId="23" xfId="0" applyFont="1" applyBorder="1" applyAlignment="1">
      <alignment horizontal="left" vertical="center" wrapText="1"/>
    </xf>
    <xf numFmtId="0" fontId="37" fillId="0" borderId="3" xfId="0" applyFont="1" applyBorder="1" applyAlignment="1">
      <alignment horizontal="left" vertical="center" wrapText="1"/>
    </xf>
    <xf numFmtId="0" fontId="37" fillId="0" borderId="24" xfId="0" applyFont="1" applyBorder="1" applyAlignment="1">
      <alignment horizontal="left" vertical="center" wrapText="1"/>
    </xf>
    <xf numFmtId="0" fontId="44" fillId="0" borderId="3" xfId="0" applyFont="1" applyBorder="1" applyAlignment="1">
      <alignment horizontal="left" vertical="center" wrapText="1"/>
    </xf>
    <xf numFmtId="0" fontId="44" fillId="0" borderId="24" xfId="0" applyFont="1" applyBorder="1" applyAlignment="1">
      <alignment horizontal="left" vertical="center" wrapText="1"/>
    </xf>
    <xf numFmtId="0" fontId="40" fillId="0" borderId="3" xfId="0" applyFont="1" applyBorder="1" applyAlignment="1">
      <alignment horizontal="left" vertical="center" wrapText="1"/>
    </xf>
    <xf numFmtId="0" fontId="40" fillId="0" borderId="24" xfId="0" applyFont="1" applyBorder="1" applyAlignment="1">
      <alignment horizontal="left" vertical="center" wrapText="1"/>
    </xf>
    <xf numFmtId="0" fontId="40" fillId="0" borderId="24" xfId="0" applyFont="1" applyBorder="1" applyAlignment="1">
      <alignment horizontal="left" vertical="center"/>
    </xf>
    <xf numFmtId="0" fontId="40" fillId="0" borderId="9" xfId="0" applyFont="1" applyBorder="1" applyAlignment="1">
      <alignment horizontal="left" vertical="center" wrapText="1"/>
    </xf>
    <xf numFmtId="0" fontId="40" fillId="0" borderId="10" xfId="0" applyFont="1" applyBorder="1" applyAlignment="1">
      <alignment horizontal="left" vertical="center" wrapText="1"/>
    </xf>
    <xf numFmtId="0" fontId="40" fillId="0" borderId="25" xfId="0" applyFont="1" applyBorder="1" applyAlignment="1">
      <alignment horizontal="left" vertical="center" wrapText="1"/>
    </xf>
    <xf numFmtId="0" fontId="40" fillId="0" borderId="0" xfId="0" applyFont="1" applyBorder="1" applyAlignment="1">
      <alignment horizontal="left" vertical="top"/>
    </xf>
    <xf numFmtId="0" fontId="40" fillId="0" borderId="0" xfId="0" applyFont="1" applyBorder="1" applyAlignment="1">
      <alignment horizontal="center" vertical="top"/>
    </xf>
    <xf numFmtId="0" fontId="40" fillId="0" borderId="9" xfId="0" applyFont="1" applyBorder="1" applyAlignment="1">
      <alignment horizontal="left" vertical="center"/>
    </xf>
    <xf numFmtId="0" fontId="40" fillId="0" borderId="25" xfId="0" applyFont="1" applyBorder="1" applyAlignment="1">
      <alignment horizontal="left" vertical="center"/>
    </xf>
    <xf numFmtId="0" fontId="44" fillId="0" borderId="0" xfId="0" applyFont="1" applyAlignment="1">
      <alignment vertical="center"/>
    </xf>
    <xf numFmtId="0" fontId="39" fillId="0" borderId="0" xfId="0" applyFont="1" applyBorder="1" applyAlignment="1">
      <alignment vertical="center"/>
    </xf>
    <xf numFmtId="0" fontId="44" fillId="0" borderId="10" xfId="0" applyFont="1" applyBorder="1" applyAlignment="1">
      <alignment vertical="center"/>
    </xf>
    <xf numFmtId="0" fontId="39" fillId="0" borderId="10" xfId="0" applyFont="1" applyBorder="1" applyAlignment="1">
      <alignment vertical="center"/>
    </xf>
    <xf numFmtId="0" fontId="0" fillId="0" borderId="0" xfId="0" applyFont="1" applyBorder="1" applyAlignment="1">
      <alignment vertical="top"/>
    </xf>
    <xf numFmtId="49" fontId="40" fillId="0" borderId="0" xfId="0" applyNumberFormat="1" applyFont="1" applyBorder="1" applyAlignment="1">
      <alignment horizontal="left" vertical="center"/>
    </xf>
    <xf numFmtId="0" fontId="0" fillId="0" borderId="10" xfId="0" applyBorder="1" applyAlignment="1">
      <alignment vertical="top"/>
    </xf>
    <xf numFmtId="0" fontId="39" fillId="0" borderId="10" xfId="0" applyFont="1" applyBorder="1" applyAlignment="1">
      <alignment horizontal="left"/>
    </xf>
    <xf numFmtId="0" fontId="44" fillId="0" borderId="10" xfId="0" applyFont="1" applyBorder="1" applyAlignment="1"/>
    <xf numFmtId="0" fontId="37" fillId="0" borderId="3" xfId="0" applyFont="1" applyBorder="1" applyAlignment="1">
      <alignment vertical="top"/>
    </xf>
    <xf numFmtId="0" fontId="37" fillId="0" borderId="24" xfId="0" applyFont="1" applyBorder="1" applyAlignment="1">
      <alignment vertical="top"/>
    </xf>
    <xf numFmtId="0" fontId="37" fillId="0" borderId="0" xfId="0" applyFont="1" applyBorder="1" applyAlignment="1">
      <alignment horizontal="center" vertical="center"/>
    </xf>
    <xf numFmtId="0" fontId="37" fillId="0" borderId="0" xfId="0" applyFont="1" applyBorder="1" applyAlignment="1">
      <alignment horizontal="left" vertical="top"/>
    </xf>
    <xf numFmtId="0" fontId="37" fillId="0" borderId="9" xfId="0" applyFont="1" applyBorder="1" applyAlignment="1">
      <alignment vertical="top"/>
    </xf>
    <xf numFmtId="0" fontId="37" fillId="0" borderId="10" xfId="0" applyFont="1" applyBorder="1" applyAlignment="1">
      <alignment vertical="top"/>
    </xf>
    <xf numFmtId="0" fontId="37" fillId="0" borderId="25" xfId="0" applyFont="1" applyBorder="1" applyAlignment="1">
      <alignment vertical="top"/>
    </xf>
    <xf numFmtId="0" fontId="11" fillId="0" borderId="22" xfId="0" applyFont="1" applyFill="1" applyBorder="1" applyAlignment="1" applyProtection="1">
      <alignment horizontal="left" vertical="center" wrapText="1"/>
      <protection locked="0"/>
    </xf>
    <xf numFmtId="4" fontId="45" fillId="0" borderId="22" xfId="0" applyNumberFormat="1" applyFont="1" applyBorder="1" applyAlignment="1" applyProtection="1">
      <alignment vertical="center"/>
      <protection locked="0"/>
    </xf>
    <xf numFmtId="0" fontId="11" fillId="0" borderId="22" xfId="0" applyFont="1" applyFill="1" applyBorder="1" applyAlignment="1" applyProtection="1">
      <alignment horizontal="center" vertical="center"/>
      <protection locked="0"/>
    </xf>
    <xf numFmtId="49" fontId="45" fillId="0" borderId="22" xfId="0" applyNumberFormat="1" applyFont="1" applyBorder="1" applyAlignment="1" applyProtection="1">
      <alignment horizontal="left" vertical="center" wrapText="1"/>
      <protection locked="0"/>
    </xf>
    <xf numFmtId="0" fontId="0" fillId="0" borderId="26" xfId="0" applyFont="1" applyBorder="1" applyAlignment="1" applyProtection="1">
      <alignment vertical="center"/>
      <protection locked="0"/>
    </xf>
    <xf numFmtId="0" fontId="46" fillId="0" borderId="22" xfId="0" applyFont="1" applyBorder="1" applyAlignment="1" applyProtection="1">
      <alignment horizontal="center" vertical="center"/>
      <protection locked="0"/>
    </xf>
    <xf numFmtId="49" fontId="47" fillId="0" borderId="22" xfId="0" applyNumberFormat="1" applyFont="1" applyFill="1" applyBorder="1" applyAlignment="1" applyProtection="1">
      <alignment horizontal="left" vertical="center" wrapText="1"/>
      <protection locked="0"/>
    </xf>
    <xf numFmtId="0" fontId="46" fillId="0" borderId="22" xfId="0" applyFont="1" applyBorder="1" applyAlignment="1" applyProtection="1">
      <alignment horizontal="left" vertical="center" wrapText="1"/>
      <protection locked="0"/>
    </xf>
    <xf numFmtId="0" fontId="46" fillId="0" borderId="22" xfId="0" applyFont="1" applyBorder="1" applyAlignment="1" applyProtection="1">
      <alignment horizontal="center" vertical="center" wrapText="1"/>
      <protection locked="0"/>
    </xf>
    <xf numFmtId="167" fontId="46" fillId="0" borderId="22" xfId="0" applyNumberFormat="1" applyFont="1" applyBorder="1" applyAlignment="1" applyProtection="1">
      <alignment vertical="center"/>
      <protection locked="0"/>
    </xf>
    <xf numFmtId="4" fontId="46" fillId="0" borderId="22" xfId="0" applyNumberFormat="1" applyFont="1" applyBorder="1" applyAlignment="1" applyProtection="1">
      <alignment vertical="center"/>
      <protection locked="0"/>
    </xf>
    <xf numFmtId="0" fontId="0" fillId="0" borderId="26" xfId="0" applyFont="1" applyBorder="1" applyAlignment="1">
      <alignment vertical="center"/>
    </xf>
    <xf numFmtId="0" fontId="48" fillId="0" borderId="18" xfId="0" applyFont="1" applyBorder="1" applyAlignment="1">
      <alignment horizontal="left" vertical="center"/>
    </xf>
    <xf numFmtId="0" fontId="48" fillId="0" borderId="0" xfId="0" applyFont="1" applyBorder="1" applyAlignment="1">
      <alignment horizontal="center" vertical="center"/>
    </xf>
    <xf numFmtId="166" fontId="48" fillId="0" borderId="0" xfId="0" applyNumberFormat="1" applyFont="1" applyBorder="1" applyAlignment="1">
      <alignment vertical="center"/>
    </xf>
    <xf numFmtId="166" fontId="48" fillId="0" borderId="14" xfId="0" applyNumberFormat="1" applyFont="1" applyBorder="1" applyAlignment="1">
      <alignment vertical="center"/>
    </xf>
    <xf numFmtId="0" fontId="0" fillId="0" borderId="0" xfId="0" applyAlignment="1">
      <alignment vertical="center"/>
    </xf>
    <xf numFmtId="0" fontId="46" fillId="0" borderId="0" xfId="0" applyFont="1" applyAlignment="1">
      <alignment horizontal="left" vertical="center"/>
    </xf>
    <xf numFmtId="0" fontId="49" fillId="0" borderId="0" xfId="0" applyFont="1" applyAlignment="1">
      <alignment vertical="center"/>
    </xf>
    <xf numFmtId="0" fontId="49" fillId="0" borderId="26" xfId="0" applyFont="1" applyBorder="1" applyAlignment="1">
      <alignment vertical="center"/>
    </xf>
    <xf numFmtId="0" fontId="50" fillId="0" borderId="0" xfId="0" applyFont="1" applyAlignment="1">
      <alignment horizontal="left" vertical="center"/>
    </xf>
    <xf numFmtId="0" fontId="49" fillId="0" borderId="0" xfId="0" applyFont="1" applyAlignment="1">
      <alignment horizontal="left" vertical="center"/>
    </xf>
    <xf numFmtId="0" fontId="49" fillId="0" borderId="0" xfId="0" applyFont="1" applyAlignment="1">
      <alignment horizontal="left" vertical="center" wrapText="1"/>
    </xf>
    <xf numFmtId="0" fontId="49" fillId="0" borderId="18" xfId="0" applyFont="1" applyBorder="1" applyAlignment="1">
      <alignment vertical="center"/>
    </xf>
    <xf numFmtId="0" fontId="49" fillId="0" borderId="0" xfId="0" applyFont="1" applyBorder="1" applyAlignment="1">
      <alignment vertical="center"/>
    </xf>
    <xf numFmtId="0" fontId="49" fillId="0" borderId="14" xfId="0" applyFont="1" applyBorder="1" applyAlignment="1">
      <alignment vertical="center"/>
    </xf>
    <xf numFmtId="0" fontId="51" fillId="0" borderId="0" xfId="0" applyFont="1" applyAlignment="1">
      <alignment vertical="center"/>
    </xf>
    <xf numFmtId="0" fontId="51" fillId="0" borderId="26" xfId="0" applyFont="1" applyBorder="1" applyAlignment="1">
      <alignment vertical="center"/>
    </xf>
    <xf numFmtId="0" fontId="51" fillId="0" borderId="0" xfId="0" applyFont="1" applyAlignment="1">
      <alignment horizontal="left" vertical="center"/>
    </xf>
    <xf numFmtId="0" fontId="51" fillId="0" borderId="0" xfId="0" applyFont="1" applyAlignment="1">
      <alignment horizontal="left" vertical="center" wrapText="1"/>
    </xf>
    <xf numFmtId="167" fontId="51" fillId="0" borderId="0" xfId="0" applyNumberFormat="1" applyFont="1" applyAlignment="1">
      <alignment vertical="center"/>
    </xf>
    <xf numFmtId="0" fontId="51" fillId="0" borderId="19" xfId="0" applyFont="1" applyBorder="1" applyAlignment="1">
      <alignment vertical="center"/>
    </xf>
    <xf numFmtId="0" fontId="51" fillId="0" borderId="20" xfId="0" applyFont="1" applyBorder="1" applyAlignment="1">
      <alignment vertical="center"/>
    </xf>
    <xf numFmtId="0" fontId="51" fillId="0" borderId="21" xfId="0" applyFont="1" applyBorder="1" applyAlignment="1">
      <alignment vertical="center"/>
    </xf>
    <xf numFmtId="0" fontId="2" fillId="2" borderId="0" xfId="0" applyFont="1" applyFill="1" applyBorder="1" applyAlignment="1">
      <alignment horizontal="center" vertical="center"/>
    </xf>
    <xf numFmtId="0" fontId="5" fillId="0" borderId="0" xfId="0" applyFont="1" applyBorder="1" applyAlignment="1">
      <alignment horizontal="left" vertical="center"/>
    </xf>
    <xf numFmtId="0" fontId="6" fillId="0" borderId="0" xfId="0" applyFont="1" applyBorder="1" applyAlignment="1">
      <alignment horizontal="left" vertical="top" wrapText="1"/>
    </xf>
    <xf numFmtId="0" fontId="5" fillId="0" borderId="0" xfId="0" applyFont="1" applyBorder="1" applyAlignment="1">
      <alignment horizontal="left" vertical="center" wrapText="1"/>
    </xf>
    <xf numFmtId="4" fontId="7" fillId="0" borderId="5" xfId="0" applyNumberFormat="1" applyFont="1" applyBorder="1" applyAlignment="1">
      <alignment vertical="center"/>
    </xf>
    <xf numFmtId="0" fontId="4" fillId="0" borderId="0" xfId="0" applyFont="1" applyBorder="1" applyAlignment="1">
      <alignment horizontal="right" vertical="center"/>
    </xf>
    <xf numFmtId="164" fontId="4" fillId="0" borderId="0" xfId="0" applyNumberFormat="1" applyFont="1" applyBorder="1" applyAlignment="1">
      <alignment horizontal="left" vertical="center"/>
    </xf>
    <xf numFmtId="4" fontId="8" fillId="0" borderId="0" xfId="0" applyNumberFormat="1" applyFont="1" applyBorder="1" applyAlignment="1">
      <alignment vertical="center"/>
    </xf>
    <xf numFmtId="0" fontId="9" fillId="3" borderId="7" xfId="0" applyFont="1" applyFill="1" applyBorder="1" applyAlignment="1">
      <alignment horizontal="left" vertical="center"/>
    </xf>
    <xf numFmtId="4" fontId="9" fillId="3" borderId="8" xfId="0" applyNumberFormat="1" applyFont="1" applyFill="1" applyBorder="1" applyAlignment="1">
      <alignment vertical="center"/>
    </xf>
    <xf numFmtId="0" fontId="6" fillId="0" borderId="0" xfId="0" applyFont="1" applyBorder="1" applyAlignment="1">
      <alignment horizontal="left" vertical="center" wrapText="1"/>
    </xf>
    <xf numFmtId="165" fontId="5" fillId="0" borderId="0" xfId="0" applyNumberFormat="1" applyFont="1" applyBorder="1" applyAlignment="1">
      <alignment horizontal="left" vertical="center"/>
    </xf>
    <xf numFmtId="0" fontId="5" fillId="0" borderId="0" xfId="0" applyFont="1" applyBorder="1" applyAlignment="1">
      <alignment vertical="center" wrapText="1"/>
    </xf>
    <xf numFmtId="0" fontId="10" fillId="0" borderId="11" xfId="0" applyFont="1" applyBorder="1" applyAlignment="1">
      <alignment horizontal="center" vertical="center"/>
    </xf>
    <xf numFmtId="0" fontId="11" fillId="4" borderId="6"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7" xfId="0" applyFont="1" applyFill="1" applyBorder="1" applyAlignment="1">
      <alignment horizontal="right" vertical="center"/>
    </xf>
    <xf numFmtId="4" fontId="13" fillId="0" borderId="0" xfId="0" applyNumberFormat="1" applyFont="1" applyBorder="1" applyAlignment="1">
      <alignment horizontal="right" vertical="center"/>
    </xf>
    <xf numFmtId="4" fontId="13" fillId="0" borderId="0" xfId="0" applyNumberFormat="1" applyFont="1" applyBorder="1" applyAlignment="1">
      <alignment vertical="center"/>
    </xf>
    <xf numFmtId="0" fontId="18" fillId="0" borderId="0" xfId="0" applyFont="1" applyBorder="1" applyAlignment="1">
      <alignment horizontal="left" vertical="center" wrapText="1"/>
    </xf>
    <xf numFmtId="4" fontId="19" fillId="0" borderId="0" xfId="0" applyNumberFormat="1" applyFont="1" applyBorder="1" applyAlignment="1">
      <alignment vertical="center"/>
    </xf>
    <xf numFmtId="0" fontId="4" fillId="0" borderId="0" xfId="0" applyFont="1" applyBorder="1" applyAlignment="1">
      <alignment horizontal="left" vertical="center" wrapText="1"/>
    </xf>
    <xf numFmtId="0" fontId="38" fillId="0" borderId="0" xfId="0" applyFont="1" applyBorder="1" applyAlignment="1">
      <alignment horizontal="center" vertical="center" wrapText="1"/>
    </xf>
    <xf numFmtId="0" fontId="39" fillId="0" borderId="10" xfId="0" applyFont="1" applyBorder="1" applyAlignment="1">
      <alignment horizontal="left" wrapText="1"/>
    </xf>
    <xf numFmtId="0" fontId="40" fillId="0" borderId="0" xfId="0" applyFont="1" applyBorder="1" applyAlignment="1">
      <alignment horizontal="left" vertical="center" wrapText="1"/>
    </xf>
    <xf numFmtId="0" fontId="41" fillId="0" borderId="0" xfId="0" applyFont="1" applyBorder="1" applyAlignment="1">
      <alignment horizontal="left" vertical="center" wrapText="1"/>
    </xf>
    <xf numFmtId="0" fontId="42" fillId="0" borderId="0" xfId="0" applyFont="1" applyBorder="1" applyAlignment="1">
      <alignment horizontal="left" vertical="center" wrapText="1"/>
    </xf>
    <xf numFmtId="49" fontId="40" fillId="0" borderId="0" xfId="0" applyNumberFormat="1" applyFont="1" applyBorder="1" applyAlignment="1">
      <alignment horizontal="left" vertical="center" wrapText="1"/>
    </xf>
    <xf numFmtId="0" fontId="38" fillId="0" borderId="0" xfId="0" applyFont="1" applyBorder="1" applyAlignment="1">
      <alignment horizontal="center" vertical="center"/>
    </xf>
    <xf numFmtId="0" fontId="39" fillId="0" borderId="10" xfId="0" applyFont="1" applyBorder="1" applyAlignment="1">
      <alignment horizontal="left"/>
    </xf>
    <xf numFmtId="0" fontId="40" fillId="0" borderId="0" xfId="0" applyFont="1" applyBorder="1" applyAlignment="1">
      <alignment horizontal="left" vertical="center"/>
    </xf>
    <xf numFmtId="0" fontId="40" fillId="0" borderId="0" xfId="0" applyFont="1" applyBorder="1" applyAlignment="1">
      <alignment horizontal="left" vertical="top"/>
    </xf>
    <xf numFmtId="0" fontId="5" fillId="5" borderId="0" xfId="0" applyFont="1" applyFill="1" applyAlignment="1">
      <alignment horizontal="left" vertical="center"/>
    </xf>
    <xf numFmtId="0" fontId="0" fillId="5" borderId="0" xfId="0" applyFill="1"/>
    <xf numFmtId="0" fontId="5" fillId="5" borderId="0" xfId="0" applyFont="1" applyFill="1" applyBorder="1" applyAlignment="1">
      <alignment horizontal="left"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200"/>
      <rgbColor rgb="FFFF00FF"/>
      <rgbColor rgb="FF00FFFF"/>
      <rgbColor rgb="FF800000"/>
      <rgbColor rgb="FF008000"/>
      <rgbColor rgb="FF0000A8"/>
      <rgbColor rgb="FF808000"/>
      <rgbColor rgb="FF800080"/>
      <rgbColor rgb="FF006D6F"/>
      <rgbColor rgb="FFC0C0C0"/>
      <rgbColor rgb="FF808080"/>
      <rgbColor rgb="FF9999FF"/>
      <rgbColor rgb="FF993366"/>
      <rgbColor rgb="FFFFFFCC"/>
      <rgbColor rgb="FFCCFFFF"/>
      <rgbColor rgb="FF660066"/>
      <rgbColor rgb="FFFF8080"/>
      <rgbColor rgb="FF0066CC"/>
      <rgbColor rgb="FFD2D2D2"/>
      <rgbColor rgb="FF000080"/>
      <rgbColor rgb="FFFF00FF"/>
      <rgbColor rgb="FFFFFF00"/>
      <rgbColor rgb="FF00FFFF"/>
      <rgbColor rgb="FF800080"/>
      <rgbColor rgb="FF960000"/>
      <rgbColor rgb="FF008080"/>
      <rgbColor rgb="FF0000FF"/>
      <rgbColor rgb="FF00CCFF"/>
      <rgbColor rgb="FFCCFFFF"/>
      <rgbColor rgb="FFCCFFCC"/>
      <rgbColor rgb="FFFFFF99"/>
      <rgbColor rgb="FFBEBEBE"/>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50505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285480</xdr:colOff>
      <xdr:row>1</xdr:row>
      <xdr:rowOff>142920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0"/>
          <a:ext cx="285480" cy="28548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285480</xdr:colOff>
      <xdr:row>1</xdr:row>
      <xdr:rowOff>143280</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0"/>
          <a:ext cx="285480" cy="285840"/>
        </a:xfrm>
        <a:prstGeom prst="rect">
          <a:avLst/>
        </a:prstGeom>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zoomScale="85" zoomScaleNormal="85" workbookViewId="0">
      <selection activeCell="AI11" sqref="AI11"/>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58" max="70" width="8.83203125" customWidth="1"/>
    <col min="71" max="91" width="9.33203125" hidden="1" customWidth="1"/>
    <col min="92" max="1025" width="8.83203125" customWidth="1"/>
  </cols>
  <sheetData>
    <row r="1" spans="1:74">
      <c r="A1" s="1" t="s">
        <v>0</v>
      </c>
      <c r="AZ1" s="1" t="s">
        <v>1</v>
      </c>
      <c r="BA1" s="1" t="s">
        <v>2</v>
      </c>
      <c r="BB1" s="1"/>
      <c r="BT1" s="1" t="s">
        <v>3</v>
      </c>
      <c r="BU1" s="1" t="s">
        <v>3</v>
      </c>
      <c r="BV1" s="1" t="s">
        <v>4</v>
      </c>
    </row>
    <row r="2" spans="1:74" ht="36.950000000000003" customHeight="1">
      <c r="AR2" s="291" t="s">
        <v>5</v>
      </c>
      <c r="AS2" s="291"/>
      <c r="AT2" s="291"/>
      <c r="AU2" s="291"/>
      <c r="AV2" s="291"/>
      <c r="AW2" s="291"/>
      <c r="AX2" s="291"/>
      <c r="AY2" s="291"/>
      <c r="AZ2" s="291"/>
      <c r="BA2" s="291"/>
      <c r="BB2" s="291"/>
      <c r="BC2" s="291"/>
      <c r="BD2" s="291"/>
      <c r="BE2" s="291"/>
      <c r="BS2" s="2" t="s">
        <v>6</v>
      </c>
      <c r="BT2" s="2" t="s">
        <v>7</v>
      </c>
    </row>
    <row r="3" spans="1:74" ht="6.95" customHeight="1">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6</v>
      </c>
      <c r="BT3" s="2" t="s">
        <v>8</v>
      </c>
    </row>
    <row r="4" spans="1:74" ht="24.95" customHeight="1">
      <c r="B4" s="5"/>
      <c r="D4" s="6" t="s">
        <v>9</v>
      </c>
      <c r="AR4" s="5"/>
      <c r="AS4" s="7" t="s">
        <v>10</v>
      </c>
      <c r="BS4" s="2" t="s">
        <v>11</v>
      </c>
    </row>
    <row r="5" spans="1:74" ht="12" customHeight="1">
      <c r="B5" s="5"/>
      <c r="D5" s="8" t="s">
        <v>12</v>
      </c>
      <c r="K5" s="292" t="s">
        <v>13</v>
      </c>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2"/>
      <c r="AL5" s="292"/>
      <c r="AM5" s="292"/>
      <c r="AN5" s="292"/>
      <c r="AO5" s="292"/>
      <c r="AR5" s="5"/>
      <c r="BS5" s="2" t="s">
        <v>6</v>
      </c>
    </row>
    <row r="6" spans="1:74" ht="36.950000000000003" customHeight="1">
      <c r="B6" s="5"/>
      <c r="D6" s="9" t="s">
        <v>14</v>
      </c>
      <c r="K6" s="293" t="s">
        <v>15</v>
      </c>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c r="AR6" s="5"/>
      <c r="BS6" s="2" t="s">
        <v>6</v>
      </c>
    </row>
    <row r="7" spans="1:74" ht="12" customHeight="1">
      <c r="B7" s="5"/>
      <c r="D7" s="10" t="s">
        <v>16</v>
      </c>
      <c r="K7" s="11" t="s">
        <v>17</v>
      </c>
      <c r="AK7" s="10" t="s">
        <v>18</v>
      </c>
      <c r="AN7" s="11"/>
      <c r="AR7" s="5"/>
      <c r="BS7" s="2" t="s">
        <v>6</v>
      </c>
    </row>
    <row r="8" spans="1:74" ht="12" customHeight="1">
      <c r="B8" s="5"/>
      <c r="D8" s="10" t="s">
        <v>19</v>
      </c>
      <c r="K8" s="11" t="s">
        <v>20</v>
      </c>
      <c r="AK8" s="10" t="s">
        <v>21</v>
      </c>
      <c r="AN8" s="11" t="s">
        <v>22</v>
      </c>
      <c r="AR8" s="5"/>
      <c r="BS8" s="2" t="s">
        <v>6</v>
      </c>
    </row>
    <row r="9" spans="1:74" ht="29.25" customHeight="1">
      <c r="B9" s="5"/>
      <c r="D9" s="8" t="s">
        <v>23</v>
      </c>
      <c r="K9" s="12" t="s">
        <v>24</v>
      </c>
      <c r="AR9" s="5"/>
      <c r="BS9" s="2" t="s">
        <v>6</v>
      </c>
    </row>
    <row r="10" spans="1:74" ht="12" customHeight="1">
      <c r="B10" s="5"/>
      <c r="D10" s="10" t="s">
        <v>25</v>
      </c>
      <c r="AK10" s="10" t="s">
        <v>26</v>
      </c>
      <c r="AN10" s="11"/>
      <c r="AR10" s="5"/>
      <c r="BS10" s="2" t="s">
        <v>6</v>
      </c>
    </row>
    <row r="11" spans="1:74" ht="18.399999999999999" customHeight="1">
      <c r="B11" s="5"/>
      <c r="E11" s="11" t="s">
        <v>27</v>
      </c>
      <c r="AK11" s="10" t="s">
        <v>28</v>
      </c>
      <c r="AN11" s="11"/>
      <c r="AR11" s="5"/>
      <c r="BS11" s="2" t="s">
        <v>6</v>
      </c>
    </row>
    <row r="12" spans="1:74" ht="6.95" customHeight="1">
      <c r="B12" s="5"/>
      <c r="AR12" s="5"/>
      <c r="BS12" s="2" t="s">
        <v>6</v>
      </c>
    </row>
    <row r="13" spans="1:74" ht="12" customHeight="1">
      <c r="B13" s="5"/>
      <c r="D13" s="10" t="s">
        <v>29</v>
      </c>
      <c r="AK13" s="10" t="s">
        <v>26</v>
      </c>
      <c r="AN13" s="323"/>
      <c r="AR13" s="5"/>
      <c r="BS13" s="2" t="s">
        <v>6</v>
      </c>
    </row>
    <row r="14" spans="1:74" ht="12.75">
      <c r="B14" s="5"/>
      <c r="E14" s="323" t="s">
        <v>30</v>
      </c>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K14" s="10" t="s">
        <v>28</v>
      </c>
      <c r="AN14" s="323"/>
      <c r="AR14" s="5"/>
      <c r="BS14" s="2" t="s">
        <v>6</v>
      </c>
    </row>
    <row r="15" spans="1:74" ht="6.95" customHeight="1">
      <c r="B15" s="5"/>
      <c r="AR15" s="5"/>
      <c r="BS15" s="2" t="s">
        <v>3</v>
      </c>
    </row>
    <row r="16" spans="1:74" ht="12" customHeight="1">
      <c r="B16" s="5"/>
      <c r="D16" s="10" t="s">
        <v>31</v>
      </c>
      <c r="AK16" s="10" t="s">
        <v>26</v>
      </c>
      <c r="AN16" s="11"/>
      <c r="AR16" s="5"/>
      <c r="BS16" s="2" t="s">
        <v>3</v>
      </c>
    </row>
    <row r="17" spans="2:71" ht="18.399999999999999" customHeight="1">
      <c r="B17" s="5"/>
      <c r="E17" s="11" t="s">
        <v>32</v>
      </c>
      <c r="AK17" s="10" t="s">
        <v>28</v>
      </c>
      <c r="AN17" s="11"/>
      <c r="AR17" s="5"/>
      <c r="BS17" s="2" t="s">
        <v>33</v>
      </c>
    </row>
    <row r="18" spans="2:71" ht="6.95" customHeight="1">
      <c r="B18" s="5"/>
      <c r="AR18" s="5"/>
      <c r="BS18" s="2" t="s">
        <v>6</v>
      </c>
    </row>
    <row r="19" spans="2:71" ht="12" customHeight="1">
      <c r="B19" s="5"/>
      <c r="D19" s="10" t="s">
        <v>34</v>
      </c>
      <c r="AK19" s="10" t="s">
        <v>26</v>
      </c>
      <c r="AN19" s="11"/>
      <c r="AR19" s="5"/>
      <c r="BS19" s="2" t="s">
        <v>6</v>
      </c>
    </row>
    <row r="20" spans="2:71" ht="18.399999999999999" customHeight="1">
      <c r="B20" s="5"/>
      <c r="E20" s="11" t="s">
        <v>35</v>
      </c>
      <c r="AK20" s="10" t="s">
        <v>28</v>
      </c>
      <c r="AN20" s="11"/>
      <c r="AR20" s="5"/>
      <c r="BS20" s="2" t="s">
        <v>3</v>
      </c>
    </row>
    <row r="21" spans="2:71" ht="6.95" customHeight="1">
      <c r="B21" s="5"/>
      <c r="AR21" s="5"/>
    </row>
    <row r="22" spans="2:71" ht="12" customHeight="1">
      <c r="B22" s="5"/>
      <c r="D22" s="10" t="s">
        <v>36</v>
      </c>
      <c r="AR22" s="5"/>
    </row>
    <row r="23" spans="2:71" ht="51" customHeight="1">
      <c r="B23" s="5"/>
      <c r="E23" s="294" t="s">
        <v>37</v>
      </c>
      <c r="F23" s="294"/>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4"/>
      <c r="AL23" s="294"/>
      <c r="AM23" s="294"/>
      <c r="AN23" s="294"/>
      <c r="AR23" s="5"/>
    </row>
    <row r="24" spans="2:71" ht="6.95" customHeight="1">
      <c r="B24" s="5"/>
      <c r="AR24" s="5"/>
    </row>
    <row r="25" spans="2:71" ht="6.95" customHeight="1">
      <c r="B25" s="5"/>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R25" s="5"/>
    </row>
    <row r="26" spans="2:71" s="14" customFormat="1" ht="25.9" customHeight="1">
      <c r="B26" s="15"/>
      <c r="D26" s="16" t="s">
        <v>38</v>
      </c>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295">
        <f>ROUND(AG54,2)</f>
        <v>0</v>
      </c>
      <c r="AL26" s="295"/>
      <c r="AM26" s="295"/>
      <c r="AN26" s="295"/>
      <c r="AO26" s="295"/>
      <c r="AR26" s="15"/>
    </row>
    <row r="27" spans="2:71" s="14" customFormat="1" ht="6.95" customHeight="1">
      <c r="B27" s="15"/>
      <c r="AR27" s="15"/>
    </row>
    <row r="28" spans="2:71" s="14" customFormat="1" ht="12.75">
      <c r="B28" s="15"/>
      <c r="L28" s="296" t="s">
        <v>39</v>
      </c>
      <c r="M28" s="296"/>
      <c r="N28" s="296"/>
      <c r="O28" s="296"/>
      <c r="P28" s="296"/>
      <c r="W28" s="296" t="s">
        <v>40</v>
      </c>
      <c r="X28" s="296"/>
      <c r="Y28" s="296"/>
      <c r="Z28" s="296"/>
      <c r="AA28" s="296"/>
      <c r="AB28" s="296"/>
      <c r="AC28" s="296"/>
      <c r="AD28" s="296"/>
      <c r="AE28" s="296"/>
      <c r="AK28" s="296" t="s">
        <v>41</v>
      </c>
      <c r="AL28" s="296"/>
      <c r="AM28" s="296"/>
      <c r="AN28" s="296"/>
      <c r="AO28" s="296"/>
      <c r="AR28" s="15"/>
    </row>
    <row r="29" spans="2:71" s="18" customFormat="1" ht="14.45" customHeight="1">
      <c r="B29" s="19"/>
      <c r="D29" s="10" t="s">
        <v>42</v>
      </c>
      <c r="F29" s="10" t="s">
        <v>43</v>
      </c>
      <c r="L29" s="297">
        <v>0.21</v>
      </c>
      <c r="M29" s="297"/>
      <c r="N29" s="297"/>
      <c r="O29" s="297"/>
      <c r="P29" s="297"/>
      <c r="W29" s="298">
        <f>ROUND(AZ54, 2)</f>
        <v>0</v>
      </c>
      <c r="X29" s="298"/>
      <c r="Y29" s="298"/>
      <c r="Z29" s="298"/>
      <c r="AA29" s="298"/>
      <c r="AB29" s="298"/>
      <c r="AC29" s="298"/>
      <c r="AD29" s="298"/>
      <c r="AE29" s="298"/>
      <c r="AK29" s="298">
        <f>ROUND(AV54, 2)</f>
        <v>0</v>
      </c>
      <c r="AL29" s="298"/>
      <c r="AM29" s="298"/>
      <c r="AN29" s="298"/>
      <c r="AO29" s="298"/>
      <c r="AR29" s="19"/>
    </row>
    <row r="30" spans="2:71" s="18" customFormat="1" ht="14.45" customHeight="1">
      <c r="B30" s="19"/>
      <c r="F30" s="10" t="s">
        <v>44</v>
      </c>
      <c r="L30" s="297">
        <v>0.15</v>
      </c>
      <c r="M30" s="297"/>
      <c r="N30" s="297"/>
      <c r="O30" s="297"/>
      <c r="P30" s="297"/>
      <c r="W30" s="298">
        <f>ROUND(BA54, 2)</f>
        <v>0</v>
      </c>
      <c r="X30" s="298"/>
      <c r="Y30" s="298"/>
      <c r="Z30" s="298"/>
      <c r="AA30" s="298"/>
      <c r="AB30" s="298"/>
      <c r="AC30" s="298"/>
      <c r="AD30" s="298"/>
      <c r="AE30" s="298"/>
      <c r="AK30" s="298">
        <f>ROUND(AW54, 2)</f>
        <v>0</v>
      </c>
      <c r="AL30" s="298"/>
      <c r="AM30" s="298"/>
      <c r="AN30" s="298"/>
      <c r="AO30" s="298"/>
      <c r="AR30" s="19"/>
    </row>
    <row r="31" spans="2:71" s="18" customFormat="1" ht="14.45" hidden="1" customHeight="1">
      <c r="B31" s="19"/>
      <c r="F31" s="10" t="s">
        <v>45</v>
      </c>
      <c r="L31" s="297">
        <v>0.21</v>
      </c>
      <c r="M31" s="297"/>
      <c r="N31" s="297"/>
      <c r="O31" s="297"/>
      <c r="P31" s="297"/>
      <c r="W31" s="298">
        <f>ROUND(BB54, 2)</f>
        <v>0</v>
      </c>
      <c r="X31" s="298"/>
      <c r="Y31" s="298"/>
      <c r="Z31" s="298"/>
      <c r="AA31" s="298"/>
      <c r="AB31" s="298"/>
      <c r="AC31" s="298"/>
      <c r="AD31" s="298"/>
      <c r="AE31" s="298"/>
      <c r="AK31" s="298">
        <v>0</v>
      </c>
      <c r="AL31" s="298"/>
      <c r="AM31" s="298"/>
      <c r="AN31" s="298"/>
      <c r="AO31" s="298"/>
      <c r="AR31" s="19"/>
    </row>
    <row r="32" spans="2:71" s="18" customFormat="1" ht="14.45" hidden="1" customHeight="1">
      <c r="B32" s="19"/>
      <c r="F32" s="10" t="s">
        <v>46</v>
      </c>
      <c r="L32" s="297">
        <v>0.15</v>
      </c>
      <c r="M32" s="297"/>
      <c r="N32" s="297"/>
      <c r="O32" s="297"/>
      <c r="P32" s="297"/>
      <c r="W32" s="298">
        <f>ROUND(BC54, 2)</f>
        <v>0</v>
      </c>
      <c r="X32" s="298"/>
      <c r="Y32" s="298"/>
      <c r="Z32" s="298"/>
      <c r="AA32" s="298"/>
      <c r="AB32" s="298"/>
      <c r="AC32" s="298"/>
      <c r="AD32" s="298"/>
      <c r="AE32" s="298"/>
      <c r="AK32" s="298">
        <v>0</v>
      </c>
      <c r="AL32" s="298"/>
      <c r="AM32" s="298"/>
      <c r="AN32" s="298"/>
      <c r="AO32" s="298"/>
      <c r="AR32" s="19"/>
    </row>
    <row r="33" spans="2:44" s="18" customFormat="1" ht="14.45" hidden="1" customHeight="1">
      <c r="B33" s="19"/>
      <c r="F33" s="10" t="s">
        <v>47</v>
      </c>
      <c r="L33" s="297">
        <v>0</v>
      </c>
      <c r="M33" s="297"/>
      <c r="N33" s="297"/>
      <c r="O33" s="297"/>
      <c r="P33" s="297"/>
      <c r="W33" s="298">
        <f>ROUND(BD54, 2)</f>
        <v>0</v>
      </c>
      <c r="X33" s="298"/>
      <c r="Y33" s="298"/>
      <c r="Z33" s="298"/>
      <c r="AA33" s="298"/>
      <c r="AB33" s="298"/>
      <c r="AC33" s="298"/>
      <c r="AD33" s="298"/>
      <c r="AE33" s="298"/>
      <c r="AK33" s="298">
        <v>0</v>
      </c>
      <c r="AL33" s="298"/>
      <c r="AM33" s="298"/>
      <c r="AN33" s="298"/>
      <c r="AO33" s="298"/>
      <c r="AR33" s="19"/>
    </row>
    <row r="34" spans="2:44" s="14" customFormat="1" ht="6.95" customHeight="1">
      <c r="B34" s="15"/>
      <c r="AR34" s="15"/>
    </row>
    <row r="35" spans="2:44" s="14" customFormat="1" ht="25.9" customHeight="1">
      <c r="B35" s="15"/>
      <c r="C35" s="20"/>
      <c r="D35" s="21" t="s">
        <v>48</v>
      </c>
      <c r="E35" s="22"/>
      <c r="F35" s="22"/>
      <c r="G35" s="22"/>
      <c r="H35" s="22"/>
      <c r="I35" s="22"/>
      <c r="J35" s="22"/>
      <c r="K35" s="22"/>
      <c r="L35" s="22"/>
      <c r="M35" s="22"/>
      <c r="N35" s="22"/>
      <c r="O35" s="22"/>
      <c r="P35" s="22"/>
      <c r="Q35" s="22"/>
      <c r="R35" s="22"/>
      <c r="S35" s="22"/>
      <c r="T35" s="23" t="s">
        <v>49</v>
      </c>
      <c r="U35" s="22"/>
      <c r="V35" s="22"/>
      <c r="W35" s="22"/>
      <c r="X35" s="299" t="s">
        <v>50</v>
      </c>
      <c r="Y35" s="299"/>
      <c r="Z35" s="299"/>
      <c r="AA35" s="299"/>
      <c r="AB35" s="299"/>
      <c r="AC35" s="22"/>
      <c r="AD35" s="22"/>
      <c r="AE35" s="22"/>
      <c r="AF35" s="22"/>
      <c r="AG35" s="22"/>
      <c r="AH35" s="22"/>
      <c r="AI35" s="22"/>
      <c r="AJ35" s="22"/>
      <c r="AK35" s="300">
        <f>SUM(AK26:AK33)</f>
        <v>0</v>
      </c>
      <c r="AL35" s="300"/>
      <c r="AM35" s="300"/>
      <c r="AN35" s="300"/>
      <c r="AO35" s="300"/>
      <c r="AP35" s="20"/>
      <c r="AQ35" s="20"/>
      <c r="AR35" s="15"/>
    </row>
    <row r="36" spans="2:44" s="14" customFormat="1" ht="6.95" customHeight="1">
      <c r="B36" s="15"/>
      <c r="AR36" s="15"/>
    </row>
    <row r="37" spans="2:44" s="14" customFormat="1" ht="6.95" customHeight="1">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15"/>
    </row>
    <row r="41" spans="2:44" s="14" customFormat="1" ht="6.95" customHeight="1">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15"/>
    </row>
    <row r="42" spans="2:44" s="14" customFormat="1" ht="24.95" customHeight="1">
      <c r="B42" s="15"/>
      <c r="C42" s="6" t="s">
        <v>51</v>
      </c>
      <c r="AR42" s="15"/>
    </row>
    <row r="43" spans="2:44" s="14" customFormat="1" ht="6.95" customHeight="1">
      <c r="B43" s="15"/>
      <c r="AR43" s="15"/>
    </row>
    <row r="44" spans="2:44" s="28" customFormat="1" ht="12" customHeight="1">
      <c r="B44" s="29"/>
      <c r="C44" s="10" t="s">
        <v>12</v>
      </c>
      <c r="L44" s="28" t="str">
        <f>K5</f>
        <v>19103</v>
      </c>
      <c r="AR44" s="29"/>
    </row>
    <row r="45" spans="2:44" s="30" customFormat="1" ht="36.950000000000003" customHeight="1">
      <c r="B45" s="31"/>
      <c r="C45" s="32" t="s">
        <v>14</v>
      </c>
      <c r="L45" s="301" t="str">
        <f>K6</f>
        <v>Stavební úpravy učeben VŠB, Hornicko-geologické fakulty</v>
      </c>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R45" s="31"/>
    </row>
    <row r="46" spans="2:44" s="14" customFormat="1" ht="6.95" customHeight="1">
      <c r="B46" s="15"/>
      <c r="AR46" s="15"/>
    </row>
    <row r="47" spans="2:44" s="14" customFormat="1" ht="12" customHeight="1">
      <c r="B47" s="15"/>
      <c r="C47" s="10" t="s">
        <v>19</v>
      </c>
      <c r="L47" s="33" t="str">
        <f>IF(K8="","",K8)</f>
        <v>Ostrava</v>
      </c>
      <c r="AI47" s="10" t="s">
        <v>21</v>
      </c>
      <c r="AM47" s="302" t="str">
        <f>IF(AN8= "","",AN8)</f>
        <v>31. 5. 2019</v>
      </c>
      <c r="AN47" s="302"/>
      <c r="AR47" s="15"/>
    </row>
    <row r="48" spans="2:44" s="14" customFormat="1" ht="6.95" customHeight="1">
      <c r="B48" s="15"/>
      <c r="AR48" s="15"/>
    </row>
    <row r="49" spans="1:91" s="14" customFormat="1" ht="27.95" customHeight="1">
      <c r="B49" s="15"/>
      <c r="C49" s="10" t="s">
        <v>25</v>
      </c>
      <c r="L49" s="28" t="str">
        <f>IF(E11= "","",E11)</f>
        <v>VŠB-Technická univerzita Ostrava</v>
      </c>
      <c r="AI49" s="10" t="s">
        <v>31</v>
      </c>
      <c r="AM49" s="303" t="str">
        <f>IF(E17="","",E17)</f>
        <v>ArchiBIM, Ostrava-Pustkovec</v>
      </c>
      <c r="AN49" s="303"/>
      <c r="AO49" s="303"/>
      <c r="AP49" s="303"/>
      <c r="AR49" s="15"/>
      <c r="AS49" s="304" t="s">
        <v>52</v>
      </c>
      <c r="AT49" s="304"/>
      <c r="AU49" s="34"/>
      <c r="AV49" s="34"/>
      <c r="AW49" s="34"/>
      <c r="AX49" s="34"/>
      <c r="AY49" s="34"/>
      <c r="AZ49" s="34"/>
      <c r="BA49" s="34"/>
      <c r="BB49" s="34"/>
      <c r="BC49" s="34"/>
      <c r="BD49" s="35"/>
    </row>
    <row r="50" spans="1:91" s="14" customFormat="1" ht="15.2" customHeight="1">
      <c r="B50" s="15"/>
      <c r="C50" s="10" t="s">
        <v>29</v>
      </c>
      <c r="L50" s="28" t="str">
        <f>IF(E14="","",E14)</f>
        <v xml:space="preserve"> </v>
      </c>
      <c r="AI50" s="10" t="s">
        <v>34</v>
      </c>
      <c r="AM50" s="303" t="str">
        <f>IF(E20="","",E20)</f>
        <v>Anna Mužná</v>
      </c>
      <c r="AN50" s="303"/>
      <c r="AO50" s="303"/>
      <c r="AP50" s="303"/>
      <c r="AR50" s="15"/>
      <c r="AS50" s="304"/>
      <c r="AT50" s="304"/>
      <c r="AU50" s="36"/>
      <c r="AV50" s="36"/>
      <c r="AW50" s="36"/>
      <c r="AX50" s="36"/>
      <c r="AY50" s="36"/>
      <c r="AZ50" s="36"/>
      <c r="BA50" s="36"/>
      <c r="BB50" s="36"/>
      <c r="BC50" s="36"/>
      <c r="BD50" s="37"/>
    </row>
    <row r="51" spans="1:91" s="14" customFormat="1" ht="10.9" customHeight="1">
      <c r="B51" s="15"/>
      <c r="AR51" s="15"/>
      <c r="AS51" s="304"/>
      <c r="AT51" s="304"/>
      <c r="AU51" s="36"/>
      <c r="AV51" s="36"/>
      <c r="AW51" s="36"/>
      <c r="AX51" s="36"/>
      <c r="AY51" s="36"/>
      <c r="AZ51" s="36"/>
      <c r="BA51" s="36"/>
      <c r="BB51" s="36"/>
      <c r="BC51" s="36"/>
      <c r="BD51" s="37"/>
    </row>
    <row r="52" spans="1:91" s="14" customFormat="1" ht="29.25" customHeight="1">
      <c r="B52" s="15"/>
      <c r="C52" s="305" t="s">
        <v>53</v>
      </c>
      <c r="D52" s="305"/>
      <c r="E52" s="305"/>
      <c r="F52" s="305"/>
      <c r="G52" s="305"/>
      <c r="H52" s="38"/>
      <c r="I52" s="306" t="s">
        <v>54</v>
      </c>
      <c r="J52" s="306"/>
      <c r="K52" s="306"/>
      <c r="L52" s="306"/>
      <c r="M52" s="306"/>
      <c r="N52" s="306"/>
      <c r="O52" s="306"/>
      <c r="P52" s="306"/>
      <c r="Q52" s="306"/>
      <c r="R52" s="306"/>
      <c r="S52" s="306"/>
      <c r="T52" s="306"/>
      <c r="U52" s="306"/>
      <c r="V52" s="306"/>
      <c r="W52" s="306"/>
      <c r="X52" s="306"/>
      <c r="Y52" s="306"/>
      <c r="Z52" s="306"/>
      <c r="AA52" s="306"/>
      <c r="AB52" s="306"/>
      <c r="AC52" s="306"/>
      <c r="AD52" s="306"/>
      <c r="AE52" s="306"/>
      <c r="AF52" s="306"/>
      <c r="AG52" s="307" t="s">
        <v>55</v>
      </c>
      <c r="AH52" s="307"/>
      <c r="AI52" s="307"/>
      <c r="AJ52" s="307"/>
      <c r="AK52" s="307"/>
      <c r="AL52" s="307"/>
      <c r="AM52" s="307"/>
      <c r="AN52" s="306" t="s">
        <v>56</v>
      </c>
      <c r="AO52" s="306"/>
      <c r="AP52" s="306"/>
      <c r="AQ52" s="39" t="s">
        <v>57</v>
      </c>
      <c r="AR52" s="15"/>
      <c r="AS52" s="40" t="s">
        <v>58</v>
      </c>
      <c r="AT52" s="41" t="s">
        <v>59</v>
      </c>
      <c r="AU52" s="41" t="s">
        <v>60</v>
      </c>
      <c r="AV52" s="41" t="s">
        <v>61</v>
      </c>
      <c r="AW52" s="41" t="s">
        <v>62</v>
      </c>
      <c r="AX52" s="41" t="s">
        <v>63</v>
      </c>
      <c r="AY52" s="41" t="s">
        <v>64</v>
      </c>
      <c r="AZ52" s="41" t="s">
        <v>65</v>
      </c>
      <c r="BA52" s="41" t="s">
        <v>66</v>
      </c>
      <c r="BB52" s="41" t="s">
        <v>67</v>
      </c>
      <c r="BC52" s="41" t="s">
        <v>68</v>
      </c>
      <c r="BD52" s="42" t="s">
        <v>69</v>
      </c>
    </row>
    <row r="53" spans="1:91" s="14" customFormat="1" ht="10.9" customHeight="1">
      <c r="B53" s="15"/>
      <c r="AR53" s="15"/>
      <c r="AS53" s="43"/>
      <c r="AT53" s="34"/>
      <c r="AU53" s="34"/>
      <c r="AV53" s="34"/>
      <c r="AW53" s="34"/>
      <c r="AX53" s="34"/>
      <c r="AY53" s="34"/>
      <c r="AZ53" s="34"/>
      <c r="BA53" s="34"/>
      <c r="BB53" s="34"/>
      <c r="BC53" s="34"/>
      <c r="BD53" s="35"/>
    </row>
    <row r="54" spans="1:91" s="44" customFormat="1" ht="32.450000000000003" customHeight="1">
      <c r="B54" s="45"/>
      <c r="C54" s="46" t="s">
        <v>70</v>
      </c>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308">
        <f>ROUND(AG55,2)</f>
        <v>0</v>
      </c>
      <c r="AH54" s="308"/>
      <c r="AI54" s="308"/>
      <c r="AJ54" s="308"/>
      <c r="AK54" s="308"/>
      <c r="AL54" s="308"/>
      <c r="AM54" s="308"/>
      <c r="AN54" s="309">
        <f>SUM(AG54,AT54)</f>
        <v>0</v>
      </c>
      <c r="AO54" s="309"/>
      <c r="AP54" s="309"/>
      <c r="AQ54" s="48"/>
      <c r="AR54" s="45"/>
      <c r="AS54" s="49">
        <f>ROUND(AS55,2)</f>
        <v>0</v>
      </c>
      <c r="AT54" s="50">
        <f>ROUND(SUM(AV54:AW54),2)</f>
        <v>0</v>
      </c>
      <c r="AU54" s="51">
        <f>ROUND(AU55,5)</f>
        <v>7817.8316199999999</v>
      </c>
      <c r="AV54" s="50">
        <f>ROUND(AZ54*L29,2)</f>
        <v>0</v>
      </c>
      <c r="AW54" s="50">
        <f>ROUND(BA54*L30,2)</f>
        <v>0</v>
      </c>
      <c r="AX54" s="50">
        <f>ROUND(BB54*L29,2)</f>
        <v>0</v>
      </c>
      <c r="AY54" s="50">
        <f>ROUND(BC54*L30,2)</f>
        <v>0</v>
      </c>
      <c r="AZ54" s="50">
        <f>ROUND(AZ55,2)</f>
        <v>0</v>
      </c>
      <c r="BA54" s="50">
        <f>ROUND(BA55,2)</f>
        <v>0</v>
      </c>
      <c r="BB54" s="50">
        <f>ROUND(BB55,2)</f>
        <v>0</v>
      </c>
      <c r="BC54" s="50">
        <f>ROUND(BC55,2)</f>
        <v>0</v>
      </c>
      <c r="BD54" s="52">
        <f>ROUND(BD55,2)</f>
        <v>0</v>
      </c>
      <c r="BS54" s="53" t="s">
        <v>71</v>
      </c>
      <c r="BT54" s="53" t="s">
        <v>72</v>
      </c>
      <c r="BU54" s="54" t="s">
        <v>73</v>
      </c>
      <c r="BV54" s="53" t="s">
        <v>74</v>
      </c>
      <c r="BW54" s="53" t="s">
        <v>4</v>
      </c>
      <c r="BX54" s="53" t="s">
        <v>75</v>
      </c>
      <c r="CL54" s="53" t="s">
        <v>17</v>
      </c>
    </row>
    <row r="55" spans="1:91" s="64" customFormat="1" ht="27" customHeight="1">
      <c r="A55" s="55" t="s">
        <v>76</v>
      </c>
      <c r="B55" s="56"/>
      <c r="C55" s="57"/>
      <c r="D55" s="310" t="s">
        <v>77</v>
      </c>
      <c r="E55" s="310"/>
      <c r="F55" s="310"/>
      <c r="G55" s="310"/>
      <c r="H55" s="310"/>
      <c r="I55" s="58"/>
      <c r="J55" s="310" t="s">
        <v>78</v>
      </c>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1">
        <f>'191031 - Stavební úpravy ...'!J30</f>
        <v>0</v>
      </c>
      <c r="AH55" s="311"/>
      <c r="AI55" s="311"/>
      <c r="AJ55" s="311"/>
      <c r="AK55" s="311"/>
      <c r="AL55" s="311"/>
      <c r="AM55" s="311"/>
      <c r="AN55" s="311">
        <f>SUM(AG55,AT55)</f>
        <v>0</v>
      </c>
      <c r="AO55" s="311"/>
      <c r="AP55" s="311"/>
      <c r="AQ55" s="59" t="s">
        <v>79</v>
      </c>
      <c r="AR55" s="56"/>
      <c r="AS55" s="60">
        <v>0</v>
      </c>
      <c r="AT55" s="61">
        <f>ROUND(SUM(AV55:AW55),2)</f>
        <v>0</v>
      </c>
      <c r="AU55" s="62">
        <f>'191031 - Stavební úpravy ...'!O98</f>
        <v>7817.8316190000014</v>
      </c>
      <c r="AV55" s="61">
        <f>'191031 - Stavební úpravy ...'!J33</f>
        <v>0</v>
      </c>
      <c r="AW55" s="61">
        <f>'191031 - Stavební úpravy ...'!J34</f>
        <v>0</v>
      </c>
      <c r="AX55" s="61">
        <f>'191031 - Stavební úpravy ...'!J35</f>
        <v>0</v>
      </c>
      <c r="AY55" s="61">
        <f>'191031 - Stavební úpravy ...'!J36</f>
        <v>0</v>
      </c>
      <c r="AZ55" s="61">
        <f>'191031 - Stavební úpravy ...'!F33</f>
        <v>0</v>
      </c>
      <c r="BA55" s="61">
        <f>'191031 - Stavební úpravy ...'!F34</f>
        <v>0</v>
      </c>
      <c r="BB55" s="61">
        <f>'191031 - Stavební úpravy ...'!F35</f>
        <v>0</v>
      </c>
      <c r="BC55" s="61">
        <f>'191031 - Stavební úpravy ...'!F36</f>
        <v>0</v>
      </c>
      <c r="BD55" s="63">
        <f>'191031 - Stavební úpravy ...'!F37</f>
        <v>0</v>
      </c>
      <c r="BT55" s="65" t="s">
        <v>80</v>
      </c>
      <c r="BV55" s="65" t="s">
        <v>74</v>
      </c>
      <c r="BW55" s="65" t="s">
        <v>81</v>
      </c>
      <c r="BX55" s="65" t="s">
        <v>4</v>
      </c>
      <c r="CL55" s="65" t="s">
        <v>17</v>
      </c>
      <c r="CM55" s="65" t="s">
        <v>82</v>
      </c>
    </row>
    <row r="56" spans="1:91" s="14" customFormat="1" ht="30" customHeight="1">
      <c r="B56" s="15"/>
      <c r="AR56" s="15"/>
    </row>
    <row r="57" spans="1:91" s="14" customFormat="1" ht="6.95" customHeight="1">
      <c r="B57" s="24"/>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15"/>
    </row>
  </sheetData>
  <mergeCells count="40">
    <mergeCell ref="AG54:AM54"/>
    <mergeCell ref="AN54:AP54"/>
    <mergeCell ref="D55:H55"/>
    <mergeCell ref="J55:AF55"/>
    <mergeCell ref="AG55:AM55"/>
    <mergeCell ref="AN55:AP55"/>
    <mergeCell ref="AS49:AT51"/>
    <mergeCell ref="AM50:AP50"/>
    <mergeCell ref="C52:G52"/>
    <mergeCell ref="I52:AF52"/>
    <mergeCell ref="AG52:AM52"/>
    <mergeCell ref="AN52:AP52"/>
    <mergeCell ref="X35:AB35"/>
    <mergeCell ref="AK35:AO35"/>
    <mergeCell ref="L45:AO45"/>
    <mergeCell ref="AM47:AN47"/>
    <mergeCell ref="AM49:AP49"/>
    <mergeCell ref="L32:P32"/>
    <mergeCell ref="W32:AE32"/>
    <mergeCell ref="AK32:AO32"/>
    <mergeCell ref="L33:P33"/>
    <mergeCell ref="W33:AE33"/>
    <mergeCell ref="AK33:AO33"/>
    <mergeCell ref="L30:P30"/>
    <mergeCell ref="W30:AE30"/>
    <mergeCell ref="AK30:AO30"/>
    <mergeCell ref="L31:P31"/>
    <mergeCell ref="W31:AE31"/>
    <mergeCell ref="AK31:AO31"/>
    <mergeCell ref="L28:P28"/>
    <mergeCell ref="W28:AE28"/>
    <mergeCell ref="AK28:AO28"/>
    <mergeCell ref="L29:P29"/>
    <mergeCell ref="W29:AE29"/>
    <mergeCell ref="AK29:AO29"/>
    <mergeCell ref="AR2:BE2"/>
    <mergeCell ref="K5:AO5"/>
    <mergeCell ref="K6:AO6"/>
    <mergeCell ref="E23:AN23"/>
    <mergeCell ref="AK26:AO26"/>
  </mergeCells>
  <hyperlinks>
    <hyperlink ref="A55" location="'191031 - Stavební úpravy ..!'!C2" display="/"/>
  </hyperlinks>
  <pageMargins left="0.39374999999999999" right="0.39374999999999999" top="0.39374999999999999" bottom="0.39374999999999999" header="0.51180555555555496" footer="0"/>
  <pageSetup paperSize="9" firstPageNumber="0" fitToHeight="100" orientation="portrait" horizontalDpi="300" verticalDpi="300"/>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73"/>
  <sheetViews>
    <sheetView showGridLines="0" tabSelected="1" zoomScaleNormal="100" workbookViewId="0">
      <selection activeCell="F265" sqref="F265"/>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1" width="20.1640625" customWidth="1"/>
    <col min="12" max="12" width="10.83203125" hidden="1" customWidth="1"/>
    <col min="13" max="13" width="9.33203125" hidden="1" customWidth="1"/>
    <col min="14" max="19" width="14.1640625" hidden="1" customWidth="1"/>
    <col min="20" max="20" width="16.33203125" hidden="1" customWidth="1"/>
    <col min="21" max="21" width="12.33203125" customWidth="1"/>
    <col min="22" max="22" width="15" customWidth="1"/>
    <col min="23" max="23" width="11" customWidth="1"/>
    <col min="24" max="24" width="15" customWidth="1"/>
    <col min="25" max="25" width="16.33203125" customWidth="1"/>
    <col min="26" max="26" width="11" customWidth="1"/>
    <col min="27" max="27" width="15" customWidth="1"/>
    <col min="28" max="28" width="16.33203125" customWidth="1"/>
    <col min="29" max="40" width="8.83203125" customWidth="1"/>
    <col min="41" max="62" width="9.33203125" hidden="1" customWidth="1"/>
    <col min="63" max="1022" width="8.83203125" customWidth="1"/>
  </cols>
  <sheetData>
    <row r="1" spans="1:43">
      <c r="A1" s="66"/>
    </row>
    <row r="2" spans="1:43" ht="36.950000000000003" customHeight="1">
      <c r="L2" s="291"/>
      <c r="M2" s="291"/>
      <c r="N2" s="291"/>
      <c r="O2" s="291"/>
      <c r="P2" s="291"/>
      <c r="Q2" s="291"/>
      <c r="R2" s="291"/>
      <c r="S2" s="291"/>
      <c r="T2" s="291"/>
      <c r="AQ2" s="2" t="s">
        <v>81</v>
      </c>
    </row>
    <row r="3" spans="1:43" ht="6.95" customHeight="1">
      <c r="B3" s="3"/>
      <c r="C3" s="4"/>
      <c r="D3" s="4"/>
      <c r="E3" s="4"/>
      <c r="F3" s="4"/>
      <c r="G3" s="4"/>
      <c r="H3" s="4"/>
      <c r="I3" s="4"/>
      <c r="J3" s="4"/>
      <c r="K3" s="4"/>
      <c r="AQ3" s="2" t="s">
        <v>82</v>
      </c>
    </row>
    <row r="4" spans="1:43" ht="24.95" customHeight="1">
      <c r="B4" s="5"/>
      <c r="D4" s="6" t="s">
        <v>83</v>
      </c>
      <c r="L4" s="67" t="s">
        <v>10</v>
      </c>
      <c r="AQ4" s="2" t="s">
        <v>3</v>
      </c>
    </row>
    <row r="5" spans="1:43" ht="6.95" customHeight="1">
      <c r="B5" s="5"/>
    </row>
    <row r="6" spans="1:43" ht="12" customHeight="1">
      <c r="B6" s="5"/>
      <c r="D6" s="10" t="s">
        <v>14</v>
      </c>
    </row>
    <row r="7" spans="1:43" ht="16.5" customHeight="1">
      <c r="B7" s="5"/>
      <c r="E7" s="312" t="str">
        <f>'Rekapitulace stavby'!K6</f>
        <v>Stavební úpravy učeben VŠB, Hornicko-geologické fakulty</v>
      </c>
      <c r="F7" s="312"/>
      <c r="G7" s="312"/>
      <c r="H7" s="312"/>
    </row>
    <row r="8" spans="1:43" s="14" customFormat="1" ht="12" customHeight="1">
      <c r="B8" s="15"/>
      <c r="D8" s="10" t="s">
        <v>84</v>
      </c>
    </row>
    <row r="9" spans="1:43" s="14" customFormat="1" ht="36.950000000000003" customHeight="1">
      <c r="B9" s="15"/>
      <c r="E9" s="301" t="s">
        <v>85</v>
      </c>
      <c r="F9" s="301"/>
      <c r="G9" s="301"/>
      <c r="H9" s="301"/>
    </row>
    <row r="10" spans="1:43" s="14" customFormat="1">
      <c r="B10" s="15"/>
    </row>
    <row r="11" spans="1:43" s="14" customFormat="1" ht="12" customHeight="1">
      <c r="B11" s="15"/>
      <c r="D11" s="10" t="s">
        <v>16</v>
      </c>
      <c r="F11" s="11" t="s">
        <v>17</v>
      </c>
      <c r="I11" s="10" t="s">
        <v>18</v>
      </c>
      <c r="J11" s="11"/>
    </row>
    <row r="12" spans="1:43" s="14" customFormat="1" ht="12" customHeight="1">
      <c r="B12" s="15"/>
      <c r="D12" s="10" t="s">
        <v>19</v>
      </c>
      <c r="F12" s="11" t="s">
        <v>20</v>
      </c>
      <c r="I12" s="10" t="s">
        <v>21</v>
      </c>
      <c r="J12" s="68" t="str">
        <f>'Rekapitulace stavby'!AN8</f>
        <v>31. 5. 2019</v>
      </c>
    </row>
    <row r="13" spans="1:43" s="14" customFormat="1" ht="10.9" customHeight="1">
      <c r="B13" s="15"/>
    </row>
    <row r="14" spans="1:43" s="14" customFormat="1" ht="12" customHeight="1">
      <c r="B14" s="15"/>
      <c r="D14" s="10" t="s">
        <v>25</v>
      </c>
      <c r="I14" s="10" t="s">
        <v>26</v>
      </c>
      <c r="J14" s="11"/>
    </row>
    <row r="15" spans="1:43" s="14" customFormat="1" ht="18" customHeight="1">
      <c r="B15" s="15"/>
      <c r="E15" s="11" t="s">
        <v>27</v>
      </c>
      <c r="I15" s="10" t="s">
        <v>28</v>
      </c>
      <c r="J15" s="11"/>
    </row>
    <row r="16" spans="1:43" s="14" customFormat="1" ht="6.95" customHeight="1">
      <c r="B16" s="15"/>
    </row>
    <row r="17" spans="2:11" s="14" customFormat="1" ht="12" customHeight="1">
      <c r="B17" s="15"/>
      <c r="D17" s="10" t="s">
        <v>29</v>
      </c>
      <c r="I17" s="10" t="s">
        <v>26</v>
      </c>
      <c r="J17" s="323">
        <f>'Rekapitulace stavby'!AN13</f>
        <v>0</v>
      </c>
    </row>
    <row r="18" spans="2:11" s="14" customFormat="1" ht="18" customHeight="1">
      <c r="B18" s="15"/>
      <c r="E18" s="325" t="str">
        <f>'Rekapitulace stavby'!E14</f>
        <v xml:space="preserve"> </v>
      </c>
      <c r="F18" s="325"/>
      <c r="G18" s="325"/>
      <c r="H18" s="325"/>
      <c r="I18" s="10" t="s">
        <v>28</v>
      </c>
      <c r="J18" s="323">
        <f>'Rekapitulace stavby'!AN14</f>
        <v>0</v>
      </c>
    </row>
    <row r="19" spans="2:11" s="14" customFormat="1" ht="6.95" customHeight="1">
      <c r="B19" s="15"/>
    </row>
    <row r="20" spans="2:11" s="14" customFormat="1" ht="12" customHeight="1">
      <c r="B20" s="15"/>
      <c r="D20" s="10" t="s">
        <v>31</v>
      </c>
      <c r="I20" s="10" t="s">
        <v>26</v>
      </c>
      <c r="J20" s="11"/>
    </row>
    <row r="21" spans="2:11" s="14" customFormat="1" ht="18" customHeight="1">
      <c r="B21" s="15"/>
      <c r="E21" s="11" t="s">
        <v>32</v>
      </c>
      <c r="I21" s="10" t="s">
        <v>28</v>
      </c>
      <c r="J21" s="11"/>
    </row>
    <row r="22" spans="2:11" s="14" customFormat="1" ht="6.95" customHeight="1">
      <c r="B22" s="15"/>
    </row>
    <row r="23" spans="2:11" s="14" customFormat="1" ht="12" customHeight="1">
      <c r="B23" s="15"/>
      <c r="D23" s="10" t="s">
        <v>34</v>
      </c>
      <c r="I23" s="10" t="s">
        <v>26</v>
      </c>
      <c r="J23" s="11"/>
    </row>
    <row r="24" spans="2:11" s="14" customFormat="1" ht="18" customHeight="1">
      <c r="B24" s="15"/>
      <c r="E24" s="11" t="s">
        <v>35</v>
      </c>
      <c r="I24" s="10" t="s">
        <v>28</v>
      </c>
      <c r="J24" s="11"/>
    </row>
    <row r="25" spans="2:11" s="14" customFormat="1" ht="6.95" customHeight="1">
      <c r="B25" s="15"/>
    </row>
    <row r="26" spans="2:11" s="14" customFormat="1" ht="12" customHeight="1">
      <c r="B26" s="15"/>
      <c r="D26" s="10" t="s">
        <v>36</v>
      </c>
    </row>
    <row r="27" spans="2:11" s="69" customFormat="1" ht="16.5" customHeight="1">
      <c r="B27" s="70"/>
      <c r="E27" s="294"/>
      <c r="F27" s="294"/>
      <c r="G27" s="294"/>
      <c r="H27" s="294"/>
    </row>
    <row r="28" spans="2:11" s="14" customFormat="1" ht="6.95" customHeight="1">
      <c r="B28" s="15"/>
    </row>
    <row r="29" spans="2:11" s="14" customFormat="1" ht="6.95" customHeight="1">
      <c r="B29" s="15"/>
      <c r="D29" s="34"/>
      <c r="E29" s="34"/>
      <c r="F29" s="34"/>
      <c r="G29" s="34"/>
      <c r="H29" s="34"/>
      <c r="I29" s="34"/>
      <c r="J29" s="34"/>
      <c r="K29" s="34"/>
    </row>
    <row r="30" spans="2:11" s="14" customFormat="1" ht="25.35" customHeight="1">
      <c r="B30" s="15"/>
      <c r="D30" s="71" t="s">
        <v>38</v>
      </c>
      <c r="J30" s="72">
        <f>ROUND(J98, 2)</f>
        <v>0</v>
      </c>
    </row>
    <row r="31" spans="2:11" s="14" customFormat="1" ht="6.95" customHeight="1">
      <c r="B31" s="15"/>
      <c r="D31" s="34"/>
      <c r="E31" s="34"/>
      <c r="F31" s="34"/>
      <c r="G31" s="34"/>
      <c r="H31" s="34"/>
      <c r="I31" s="34"/>
      <c r="J31" s="34"/>
      <c r="K31" s="34"/>
    </row>
    <row r="32" spans="2:11" s="14" customFormat="1" ht="14.45" customHeight="1">
      <c r="B32" s="15"/>
      <c r="F32" s="73" t="s">
        <v>40</v>
      </c>
      <c r="I32" s="73" t="s">
        <v>39</v>
      </c>
      <c r="J32" s="73" t="s">
        <v>41</v>
      </c>
    </row>
    <row r="33" spans="2:11" s="14" customFormat="1" ht="14.45" customHeight="1">
      <c r="B33" s="15"/>
      <c r="D33" s="74" t="s">
        <v>42</v>
      </c>
      <c r="E33" s="10" t="s">
        <v>43</v>
      </c>
      <c r="F33" s="75">
        <f>J30</f>
        <v>0</v>
      </c>
      <c r="I33" s="76">
        <v>0.21</v>
      </c>
      <c r="J33" s="75">
        <f>F33*I33</f>
        <v>0</v>
      </c>
    </row>
    <row r="34" spans="2:11" s="14" customFormat="1" ht="14.45" customHeight="1">
      <c r="B34" s="15"/>
      <c r="E34" s="10" t="s">
        <v>44</v>
      </c>
      <c r="F34" s="75">
        <f>ROUND((SUM(BC98:BC272)),  2)</f>
        <v>0</v>
      </c>
      <c r="I34" s="76">
        <v>0.15</v>
      </c>
      <c r="J34" s="75">
        <f>ROUND(((SUM(BC98:BC272))*I34),  2)</f>
        <v>0</v>
      </c>
    </row>
    <row r="35" spans="2:11" s="14" customFormat="1" ht="14.45" hidden="1" customHeight="1">
      <c r="B35" s="15"/>
      <c r="E35" s="10" t="s">
        <v>45</v>
      </c>
      <c r="F35" s="75">
        <f>ROUND((SUM(BD98:BD272)),  2)</f>
        <v>0</v>
      </c>
      <c r="I35" s="76">
        <v>0.21</v>
      </c>
      <c r="J35" s="75">
        <f>0</f>
        <v>0</v>
      </c>
    </row>
    <row r="36" spans="2:11" s="14" customFormat="1" ht="14.45" hidden="1" customHeight="1">
      <c r="B36" s="15"/>
      <c r="E36" s="10" t="s">
        <v>46</v>
      </c>
      <c r="F36" s="75">
        <f>ROUND((SUM(BE98:BE272)),  2)</f>
        <v>0</v>
      </c>
      <c r="I36" s="76">
        <v>0.15</v>
      </c>
      <c r="J36" s="75">
        <f>0</f>
        <v>0</v>
      </c>
    </row>
    <row r="37" spans="2:11" s="14" customFormat="1" ht="14.45" hidden="1" customHeight="1">
      <c r="B37" s="15"/>
      <c r="E37" s="10" t="s">
        <v>47</v>
      </c>
      <c r="F37" s="75">
        <f>ROUND((SUM(BF98:BF272)),  2)</f>
        <v>0</v>
      </c>
      <c r="I37" s="76">
        <v>0</v>
      </c>
      <c r="J37" s="75">
        <f>0</f>
        <v>0</v>
      </c>
    </row>
    <row r="38" spans="2:11" s="14" customFormat="1" ht="6.95" customHeight="1">
      <c r="B38" s="15"/>
    </row>
    <row r="39" spans="2:11" s="14" customFormat="1" ht="25.35" customHeight="1">
      <c r="B39" s="15"/>
      <c r="C39" s="77"/>
      <c r="D39" s="78" t="s">
        <v>48</v>
      </c>
      <c r="E39" s="38"/>
      <c r="F39" s="38"/>
      <c r="G39" s="79" t="s">
        <v>49</v>
      </c>
      <c r="H39" s="80" t="s">
        <v>50</v>
      </c>
      <c r="I39" s="38"/>
      <c r="J39" s="81">
        <f>SUM(J30:J37)</f>
        <v>0</v>
      </c>
      <c r="K39" s="82"/>
    </row>
    <row r="40" spans="2:11" s="14" customFormat="1" ht="14.45" customHeight="1">
      <c r="B40" s="24"/>
      <c r="C40" s="25"/>
      <c r="D40" s="25"/>
      <c r="E40" s="25"/>
      <c r="F40" s="25"/>
      <c r="G40" s="25"/>
      <c r="H40" s="25"/>
      <c r="I40" s="25"/>
      <c r="J40" s="25"/>
      <c r="K40" s="25"/>
    </row>
    <row r="44" spans="2:11" s="14" customFormat="1" ht="6.95" customHeight="1">
      <c r="B44" s="26"/>
      <c r="C44" s="27"/>
      <c r="D44" s="27"/>
      <c r="E44" s="27"/>
      <c r="F44" s="27"/>
      <c r="G44" s="27"/>
      <c r="H44" s="27"/>
      <c r="I44" s="27"/>
      <c r="J44" s="27"/>
      <c r="K44" s="27"/>
    </row>
    <row r="45" spans="2:11" s="14" customFormat="1" ht="24.95" customHeight="1">
      <c r="B45" s="15"/>
      <c r="C45" s="6" t="s">
        <v>86</v>
      </c>
    </row>
    <row r="46" spans="2:11" s="14" customFormat="1" ht="6.95" customHeight="1">
      <c r="B46" s="15"/>
    </row>
    <row r="47" spans="2:11" s="14" customFormat="1" ht="12" customHeight="1">
      <c r="B47" s="15"/>
      <c r="C47" s="10" t="s">
        <v>14</v>
      </c>
    </row>
    <row r="48" spans="2:11" s="14" customFormat="1" ht="16.5" customHeight="1">
      <c r="B48" s="15"/>
      <c r="E48" s="312" t="str">
        <f>E7</f>
        <v>Stavební úpravy učeben VŠB, Hornicko-geologické fakulty</v>
      </c>
      <c r="F48" s="312"/>
      <c r="G48" s="312"/>
      <c r="H48" s="312"/>
    </row>
    <row r="49" spans="2:44" s="14" customFormat="1" ht="12" customHeight="1">
      <c r="B49" s="15"/>
      <c r="C49" s="10" t="s">
        <v>84</v>
      </c>
    </row>
    <row r="50" spans="2:44" s="14" customFormat="1" ht="16.5" customHeight="1">
      <c r="B50" s="15"/>
      <c r="E50" s="301" t="str">
        <f>E9</f>
        <v>191031 - Stavební úpravy místností číslo J 111-113</v>
      </c>
      <c r="F50" s="301"/>
      <c r="G50" s="301"/>
      <c r="H50" s="301"/>
    </row>
    <row r="51" spans="2:44" s="14" customFormat="1" ht="6.95" customHeight="1">
      <c r="B51" s="15"/>
    </row>
    <row r="52" spans="2:44" s="14" customFormat="1" ht="12" customHeight="1">
      <c r="B52" s="15"/>
      <c r="C52" s="10" t="s">
        <v>19</v>
      </c>
      <c r="F52" s="11" t="str">
        <f>F12</f>
        <v>Ostrava</v>
      </c>
      <c r="I52" s="10" t="s">
        <v>21</v>
      </c>
      <c r="J52" s="68" t="str">
        <f>IF(J12="","",J12)</f>
        <v>31. 5. 2019</v>
      </c>
    </row>
    <row r="53" spans="2:44" s="14" customFormat="1" ht="6.95" customHeight="1">
      <c r="B53" s="15"/>
    </row>
    <row r="54" spans="2:44" s="14" customFormat="1" ht="27.95" customHeight="1">
      <c r="B54" s="15"/>
      <c r="C54" s="10" t="s">
        <v>25</v>
      </c>
      <c r="F54" s="11" t="str">
        <f>E15</f>
        <v>VŠB-Technická univerzita Ostrava</v>
      </c>
      <c r="I54" s="10" t="s">
        <v>31</v>
      </c>
      <c r="J54" s="83" t="str">
        <f>E21</f>
        <v>ArchiBIM, Ostrava-Pustkovec</v>
      </c>
    </row>
    <row r="55" spans="2:44" s="14" customFormat="1" ht="15.2" customHeight="1">
      <c r="B55" s="15"/>
      <c r="C55" s="10" t="s">
        <v>29</v>
      </c>
      <c r="F55" s="11" t="str">
        <f>IF(E18="","",E18)</f>
        <v xml:space="preserve"> </v>
      </c>
      <c r="I55" s="10" t="s">
        <v>34</v>
      </c>
      <c r="J55" s="83" t="str">
        <f>E24</f>
        <v>Anna Mužná</v>
      </c>
    </row>
    <row r="56" spans="2:44" s="14" customFormat="1" ht="10.35" customHeight="1">
      <c r="B56" s="15"/>
    </row>
    <row r="57" spans="2:44" s="14" customFormat="1" ht="29.25" customHeight="1">
      <c r="B57" s="15"/>
      <c r="C57" s="84" t="s">
        <v>87</v>
      </c>
      <c r="D57" s="77"/>
      <c r="E57" s="77"/>
      <c r="F57" s="77"/>
      <c r="G57" s="77"/>
      <c r="H57" s="77"/>
      <c r="I57" s="77"/>
      <c r="J57" s="85" t="s">
        <v>88</v>
      </c>
      <c r="K57" s="77"/>
    </row>
    <row r="58" spans="2:44" s="14" customFormat="1" ht="10.35" customHeight="1">
      <c r="B58" s="15"/>
    </row>
    <row r="59" spans="2:44" s="14" customFormat="1" ht="22.9" customHeight="1">
      <c r="B59" s="15"/>
      <c r="C59" s="86" t="s">
        <v>70</v>
      </c>
      <c r="J59" s="72">
        <f>J98</f>
        <v>0</v>
      </c>
      <c r="AR59" s="2" t="s">
        <v>89</v>
      </c>
    </row>
    <row r="60" spans="2:44" s="87" customFormat="1" ht="24.95" customHeight="1">
      <c r="B60" s="88"/>
      <c r="D60" s="89" t="s">
        <v>90</v>
      </c>
      <c r="E60" s="90"/>
      <c r="F60" s="90"/>
      <c r="G60" s="90"/>
      <c r="H60" s="90"/>
      <c r="I60" s="90"/>
      <c r="J60" s="91">
        <f>J99</f>
        <v>0</v>
      </c>
    </row>
    <row r="61" spans="2:44" s="92" customFormat="1" ht="19.899999999999999" customHeight="1">
      <c r="B61" s="93"/>
      <c r="D61" s="94" t="s">
        <v>91</v>
      </c>
      <c r="E61" s="95"/>
      <c r="F61" s="95"/>
      <c r="G61" s="95"/>
      <c r="H61" s="95"/>
      <c r="I61" s="95"/>
      <c r="J61" s="96">
        <f>J100</f>
        <v>0</v>
      </c>
    </row>
    <row r="62" spans="2:44" s="92" customFormat="1" ht="19.899999999999999" customHeight="1">
      <c r="B62" s="93"/>
      <c r="D62" s="94" t="s">
        <v>92</v>
      </c>
      <c r="E62" s="95"/>
      <c r="F62" s="95"/>
      <c r="G62" s="95"/>
      <c r="H62" s="95"/>
      <c r="I62" s="95"/>
      <c r="J62" s="96">
        <f>J112</f>
        <v>0</v>
      </c>
    </row>
    <row r="63" spans="2:44" s="92" customFormat="1" ht="19.899999999999999" customHeight="1">
      <c r="B63" s="93"/>
      <c r="D63" s="94" t="s">
        <v>93</v>
      </c>
      <c r="E63" s="95"/>
      <c r="F63" s="95"/>
      <c r="G63" s="95"/>
      <c r="H63" s="95"/>
      <c r="I63" s="95"/>
      <c r="J63" s="96">
        <f>J143</f>
        <v>0</v>
      </c>
    </row>
    <row r="64" spans="2:44" s="92" customFormat="1" ht="19.899999999999999" customHeight="1">
      <c r="B64" s="93"/>
      <c r="D64" s="94" t="s">
        <v>94</v>
      </c>
      <c r="E64" s="95"/>
      <c r="F64" s="95"/>
      <c r="G64" s="95"/>
      <c r="H64" s="95"/>
      <c r="I64" s="95"/>
      <c r="J64" s="96">
        <f>J153</f>
        <v>0</v>
      </c>
    </row>
    <row r="65" spans="2:11" s="87" customFormat="1" ht="24.95" customHeight="1">
      <c r="B65" s="88"/>
      <c r="D65" s="89" t="s">
        <v>95</v>
      </c>
      <c r="E65" s="90"/>
      <c r="F65" s="90"/>
      <c r="G65" s="90"/>
      <c r="H65" s="90"/>
      <c r="I65" s="90"/>
      <c r="J65" s="91">
        <f>J156</f>
        <v>0</v>
      </c>
    </row>
    <row r="66" spans="2:11" s="92" customFormat="1" ht="19.899999999999999" customHeight="1">
      <c r="B66" s="93"/>
      <c r="D66" s="94" t="s">
        <v>96</v>
      </c>
      <c r="E66" s="95"/>
      <c r="F66" s="95"/>
      <c r="G66" s="95"/>
      <c r="H66" s="95"/>
      <c r="I66" s="95"/>
      <c r="J66" s="96">
        <f>J157</f>
        <v>0</v>
      </c>
    </row>
    <row r="67" spans="2:11" s="92" customFormat="1" ht="19.899999999999999" customHeight="1">
      <c r="B67" s="93"/>
      <c r="D67" s="94" t="s">
        <v>97</v>
      </c>
      <c r="E67" s="95"/>
      <c r="F67" s="95"/>
      <c r="G67" s="95"/>
      <c r="H67" s="95"/>
      <c r="I67" s="95"/>
      <c r="J67" s="96">
        <f>J159</f>
        <v>0</v>
      </c>
    </row>
    <row r="68" spans="2:11" s="92" customFormat="1" ht="19.899999999999999" customHeight="1">
      <c r="B68" s="93"/>
      <c r="D68" s="94" t="s">
        <v>98</v>
      </c>
      <c r="E68" s="95"/>
      <c r="F68" s="95"/>
      <c r="G68" s="95"/>
      <c r="H68" s="95"/>
      <c r="I68" s="95"/>
      <c r="J68" s="96">
        <f>J164</f>
        <v>0</v>
      </c>
    </row>
    <row r="69" spans="2:11" s="92" customFormat="1" ht="19.899999999999999" customHeight="1">
      <c r="B69" s="93"/>
      <c r="D69" s="94" t="s">
        <v>99</v>
      </c>
      <c r="E69" s="95"/>
      <c r="F69" s="95"/>
      <c r="G69" s="95"/>
      <c r="H69" s="95"/>
      <c r="I69" s="95"/>
      <c r="J69" s="96">
        <f>J172</f>
        <v>0</v>
      </c>
    </row>
    <row r="70" spans="2:11" s="92" customFormat="1" ht="19.899999999999999" customHeight="1">
      <c r="B70" s="93"/>
      <c r="D70" s="94" t="s">
        <v>100</v>
      </c>
      <c r="E70" s="95"/>
      <c r="F70" s="95"/>
      <c r="G70" s="95"/>
      <c r="H70" s="95"/>
      <c r="I70" s="95"/>
      <c r="J70" s="96">
        <f>J179</f>
        <v>0</v>
      </c>
    </row>
    <row r="71" spans="2:11" s="92" customFormat="1" ht="19.899999999999999" customHeight="1">
      <c r="B71" s="93"/>
      <c r="D71" s="94" t="s">
        <v>101</v>
      </c>
      <c r="E71" s="95"/>
      <c r="F71" s="95"/>
      <c r="G71" s="95"/>
      <c r="H71" s="95"/>
      <c r="I71" s="95"/>
      <c r="J71" s="96">
        <f>J181</f>
        <v>0</v>
      </c>
    </row>
    <row r="72" spans="2:11" s="92" customFormat="1" ht="19.899999999999999" customHeight="1">
      <c r="B72" s="93"/>
      <c r="D72" s="94" t="s">
        <v>102</v>
      </c>
      <c r="E72" s="95"/>
      <c r="F72" s="95"/>
      <c r="G72" s="95"/>
      <c r="H72" s="95"/>
      <c r="I72" s="95"/>
      <c r="J72" s="96">
        <f>J183</f>
        <v>0</v>
      </c>
    </row>
    <row r="73" spans="2:11" s="92" customFormat="1" ht="19.899999999999999" customHeight="1">
      <c r="B73" s="93"/>
      <c r="D73" s="94" t="s">
        <v>103</v>
      </c>
      <c r="E73" s="95"/>
      <c r="F73" s="95"/>
      <c r="G73" s="95"/>
      <c r="H73" s="95"/>
      <c r="I73" s="95"/>
      <c r="J73" s="96">
        <f>J217</f>
        <v>0</v>
      </c>
    </row>
    <row r="74" spans="2:11" s="92" customFormat="1" ht="19.899999999999999" customHeight="1">
      <c r="B74" s="93"/>
      <c r="D74" s="94" t="s">
        <v>104</v>
      </c>
      <c r="E74" s="95"/>
      <c r="F74" s="95"/>
      <c r="G74" s="95"/>
      <c r="H74" s="95"/>
      <c r="I74" s="95"/>
      <c r="J74" s="96">
        <f>J236</f>
        <v>0</v>
      </c>
    </row>
    <row r="75" spans="2:11" s="92" customFormat="1" ht="19.899999999999999" customHeight="1">
      <c r="B75" s="93"/>
      <c r="D75" s="94" t="s">
        <v>105</v>
      </c>
      <c r="E75" s="95"/>
      <c r="F75" s="95"/>
      <c r="G75" s="95"/>
      <c r="H75" s="95"/>
      <c r="I75" s="95"/>
      <c r="J75" s="96">
        <f>J243</f>
        <v>0</v>
      </c>
    </row>
    <row r="76" spans="2:11" s="87" customFormat="1" ht="24.95" customHeight="1">
      <c r="B76" s="88"/>
      <c r="D76" s="89" t="s">
        <v>106</v>
      </c>
      <c r="E76" s="90"/>
      <c r="F76" s="90"/>
      <c r="G76" s="90"/>
      <c r="H76" s="90"/>
      <c r="I76" s="90"/>
      <c r="J76" s="91">
        <f>J263</f>
        <v>0</v>
      </c>
    </row>
    <row r="77" spans="2:11" s="92" customFormat="1" ht="19.899999999999999" customHeight="1">
      <c r="B77" s="93"/>
      <c r="D77" s="94" t="s">
        <v>107</v>
      </c>
      <c r="E77" s="95"/>
      <c r="F77" s="95"/>
      <c r="G77" s="95"/>
      <c r="H77" s="95"/>
      <c r="I77" s="95"/>
      <c r="J77" s="96">
        <f>J264</f>
        <v>0</v>
      </c>
    </row>
    <row r="78" spans="2:11" s="87" customFormat="1" ht="24.95" customHeight="1">
      <c r="B78" s="88"/>
      <c r="D78" s="89" t="s">
        <v>108</v>
      </c>
      <c r="E78" s="90"/>
      <c r="F78" s="90"/>
      <c r="G78" s="90"/>
      <c r="H78" s="90"/>
      <c r="I78" s="90"/>
      <c r="J78" s="91">
        <f>J266</f>
        <v>0</v>
      </c>
    </row>
    <row r="79" spans="2:11" s="14" customFormat="1" ht="21.75" customHeight="1">
      <c r="B79" s="15"/>
    </row>
    <row r="80" spans="2:11" s="14" customFormat="1" ht="6.95" customHeight="1">
      <c r="B80" s="24"/>
      <c r="C80" s="25"/>
      <c r="D80" s="25"/>
      <c r="E80" s="25"/>
      <c r="F80" s="25"/>
      <c r="G80" s="25"/>
      <c r="H80" s="25"/>
      <c r="I80" s="25"/>
      <c r="J80" s="25"/>
      <c r="K80" s="25"/>
    </row>
    <row r="84" spans="2:11" s="14" customFormat="1" ht="6.95" customHeight="1">
      <c r="B84" s="26"/>
      <c r="C84" s="27"/>
      <c r="D84" s="27"/>
      <c r="E84" s="27"/>
      <c r="F84" s="27"/>
      <c r="G84" s="27"/>
      <c r="H84" s="27"/>
      <c r="I84" s="27"/>
      <c r="J84" s="27"/>
      <c r="K84" s="27"/>
    </row>
    <row r="85" spans="2:11" s="14" customFormat="1" ht="24.95" customHeight="1">
      <c r="B85" s="15"/>
      <c r="C85" s="6" t="s">
        <v>109</v>
      </c>
    </row>
    <row r="86" spans="2:11" s="14" customFormat="1" ht="6.95" customHeight="1">
      <c r="B86" s="15"/>
    </row>
    <row r="87" spans="2:11" s="14" customFormat="1" ht="12" customHeight="1">
      <c r="B87" s="15"/>
      <c r="C87" s="10" t="s">
        <v>14</v>
      </c>
    </row>
    <row r="88" spans="2:11" s="14" customFormat="1" ht="16.5" customHeight="1">
      <c r="B88" s="15"/>
      <c r="E88" s="312" t="str">
        <f>E7</f>
        <v>Stavební úpravy učeben VŠB, Hornicko-geologické fakulty</v>
      </c>
      <c r="F88" s="312"/>
      <c r="G88" s="312"/>
      <c r="H88" s="312"/>
    </row>
    <row r="89" spans="2:11" s="14" customFormat="1" ht="12" customHeight="1">
      <c r="B89" s="15"/>
      <c r="C89" s="10" t="s">
        <v>84</v>
      </c>
    </row>
    <row r="90" spans="2:11" s="14" customFormat="1" ht="16.5" customHeight="1">
      <c r="B90" s="15"/>
      <c r="E90" s="301" t="str">
        <f>E9</f>
        <v>191031 - Stavební úpravy místností číslo J 111-113</v>
      </c>
      <c r="F90" s="301"/>
      <c r="G90" s="301"/>
      <c r="H90" s="301"/>
    </row>
    <row r="91" spans="2:11" s="14" customFormat="1" ht="6.95" customHeight="1">
      <c r="B91" s="15"/>
    </row>
    <row r="92" spans="2:11" s="14" customFormat="1" ht="12" customHeight="1">
      <c r="B92" s="15"/>
      <c r="C92" s="10" t="s">
        <v>19</v>
      </c>
      <c r="F92" s="11" t="str">
        <f>F12</f>
        <v>Ostrava</v>
      </c>
      <c r="I92" s="10" t="s">
        <v>21</v>
      </c>
      <c r="J92" s="68" t="str">
        <f>IF(J12="","",J12)</f>
        <v>31. 5. 2019</v>
      </c>
    </row>
    <row r="93" spans="2:11" s="14" customFormat="1" ht="6.95" customHeight="1">
      <c r="B93" s="15"/>
    </row>
    <row r="94" spans="2:11" s="14" customFormat="1" ht="27.95" customHeight="1">
      <c r="B94" s="15"/>
      <c r="C94" s="10" t="s">
        <v>25</v>
      </c>
      <c r="F94" s="11" t="str">
        <f>E15</f>
        <v>VŠB-Technická univerzita Ostrava</v>
      </c>
      <c r="I94" s="10" t="s">
        <v>31</v>
      </c>
      <c r="J94" s="83" t="str">
        <f>E21</f>
        <v>ArchiBIM, Ostrava-Pustkovec</v>
      </c>
    </row>
    <row r="95" spans="2:11" s="14" customFormat="1" ht="15.2" customHeight="1">
      <c r="B95" s="15"/>
      <c r="C95" s="10" t="s">
        <v>29</v>
      </c>
      <c r="F95" s="11" t="str">
        <f>IF(E18="","",E18)</f>
        <v xml:space="preserve"> </v>
      </c>
      <c r="I95" s="10" t="s">
        <v>34</v>
      </c>
      <c r="J95" s="83" t="str">
        <f>E24</f>
        <v>Anna Mužná</v>
      </c>
    </row>
    <row r="96" spans="2:11" s="14" customFormat="1" ht="10.35" customHeight="1">
      <c r="B96" s="15"/>
    </row>
    <row r="97" spans="2:62" s="97" customFormat="1" ht="29.25" customHeight="1">
      <c r="B97" s="98"/>
      <c r="C97" s="99" t="s">
        <v>110</v>
      </c>
      <c r="D97" s="100" t="s">
        <v>57</v>
      </c>
      <c r="E97" s="100" t="s">
        <v>53</v>
      </c>
      <c r="F97" s="100" t="s">
        <v>54</v>
      </c>
      <c r="G97" s="100" t="s">
        <v>111</v>
      </c>
      <c r="H97" s="100" t="s">
        <v>112</v>
      </c>
      <c r="I97" s="100" t="s">
        <v>113</v>
      </c>
      <c r="J97" s="100" t="s">
        <v>88</v>
      </c>
      <c r="K97" s="101" t="s">
        <v>114</v>
      </c>
      <c r="L97" s="40"/>
      <c r="M97" s="41" t="s">
        <v>42</v>
      </c>
      <c r="N97" s="41" t="s">
        <v>115</v>
      </c>
      <c r="O97" s="41" t="s">
        <v>116</v>
      </c>
      <c r="P97" s="41" t="s">
        <v>117</v>
      </c>
      <c r="Q97" s="41" t="s">
        <v>118</v>
      </c>
      <c r="R97" s="41" t="s">
        <v>119</v>
      </c>
      <c r="S97" s="42" t="s">
        <v>120</v>
      </c>
    </row>
    <row r="98" spans="2:62" s="14" customFormat="1" ht="22.9" customHeight="1">
      <c r="B98" s="15"/>
      <c r="C98" s="46" t="s">
        <v>121</v>
      </c>
      <c r="J98" s="102">
        <f>SUM(J99,J156,J263,J266)</f>
        <v>0</v>
      </c>
      <c r="L98" s="43"/>
      <c r="M98" s="34"/>
      <c r="N98" s="34"/>
      <c r="O98" s="103">
        <f>O99+O156+O263+O266</f>
        <v>7817.8316190000014</v>
      </c>
      <c r="P98" s="34"/>
      <c r="Q98" s="103">
        <f>Q99+Q156+Q263+Q266</f>
        <v>2.5948275800000005</v>
      </c>
      <c r="R98" s="34"/>
      <c r="S98" s="104">
        <f>S99+S156+S263+S266</f>
        <v>1.8044101299999999</v>
      </c>
      <c r="AQ98" s="2" t="s">
        <v>71</v>
      </c>
      <c r="AR98" s="2" t="s">
        <v>89</v>
      </c>
      <c r="BH98" s="105">
        <f>BH99+BH156+BH263+BH266</f>
        <v>0</v>
      </c>
    </row>
    <row r="99" spans="2:62" s="106" customFormat="1" ht="25.9" customHeight="1">
      <c r="B99" s="107"/>
      <c r="D99" s="108" t="s">
        <v>71</v>
      </c>
      <c r="E99" s="109" t="s">
        <v>122</v>
      </c>
      <c r="F99" s="109" t="s">
        <v>123</v>
      </c>
      <c r="J99" s="110">
        <f>BH99</f>
        <v>0</v>
      </c>
      <c r="L99" s="111"/>
      <c r="M99" s="112"/>
      <c r="N99" s="112"/>
      <c r="O99" s="113">
        <f>O100+O112+O143+O153</f>
        <v>65.938102999999998</v>
      </c>
      <c r="P99" s="112"/>
      <c r="Q99" s="113">
        <f>Q100+Q112+Q143+Q153</f>
        <v>0.36423619999999995</v>
      </c>
      <c r="R99" s="112"/>
      <c r="S99" s="114">
        <f>S100+S112+S143+S153</f>
        <v>1.6512</v>
      </c>
      <c r="AO99" s="108" t="s">
        <v>80</v>
      </c>
      <c r="AQ99" s="115" t="s">
        <v>71</v>
      </c>
      <c r="AR99" s="115" t="s">
        <v>72</v>
      </c>
      <c r="AV99" s="108" t="s">
        <v>124</v>
      </c>
      <c r="BH99" s="116">
        <f>BH100+BH112+BH143+BH153</f>
        <v>0</v>
      </c>
    </row>
    <row r="100" spans="2:62" s="106" customFormat="1" ht="22.9" customHeight="1">
      <c r="B100" s="107"/>
      <c r="D100" s="108" t="s">
        <v>71</v>
      </c>
      <c r="E100" s="117" t="s">
        <v>125</v>
      </c>
      <c r="F100" s="117" t="s">
        <v>126</v>
      </c>
      <c r="J100" s="118">
        <f>BH100</f>
        <v>0</v>
      </c>
      <c r="L100" s="111"/>
      <c r="M100" s="112"/>
      <c r="N100" s="112"/>
      <c r="O100" s="113">
        <f>SUM(O101:O111)</f>
        <v>13.607209999999998</v>
      </c>
      <c r="P100" s="112"/>
      <c r="Q100" s="113">
        <f>SUM(Q101:Q111)</f>
        <v>0.35886269999999998</v>
      </c>
      <c r="R100" s="112"/>
      <c r="S100" s="114">
        <f>SUM(S101:S111)</f>
        <v>0</v>
      </c>
      <c r="AO100" s="108" t="s">
        <v>80</v>
      </c>
      <c r="AQ100" s="115" t="s">
        <v>71</v>
      </c>
      <c r="AR100" s="115" t="s">
        <v>80</v>
      </c>
      <c r="AV100" s="108" t="s">
        <v>124</v>
      </c>
      <c r="BH100" s="116">
        <f>SUM(BH101:BH111)</f>
        <v>0</v>
      </c>
    </row>
    <row r="101" spans="2:62" s="14" customFormat="1" ht="24" customHeight="1">
      <c r="B101" s="119"/>
      <c r="C101" s="120" t="s">
        <v>80</v>
      </c>
      <c r="D101" s="120" t="s">
        <v>127</v>
      </c>
      <c r="E101" s="121" t="s">
        <v>128</v>
      </c>
      <c r="F101" s="122" t="s">
        <v>129</v>
      </c>
      <c r="G101" s="123" t="s">
        <v>130</v>
      </c>
      <c r="H101" s="124">
        <v>4.34</v>
      </c>
      <c r="I101" s="125"/>
      <c r="J101" s="125">
        <f>ROUND(I101*H101,2)</f>
        <v>0</v>
      </c>
      <c r="K101" s="122" t="s">
        <v>131</v>
      </c>
      <c r="L101" s="126"/>
      <c r="M101" s="127" t="s">
        <v>43</v>
      </c>
      <c r="N101" s="128">
        <v>1.4350000000000001</v>
      </c>
      <c r="O101" s="128">
        <f>N101*H101</f>
        <v>6.2279</v>
      </c>
      <c r="P101" s="128">
        <v>4.1529999999999997E-2</v>
      </c>
      <c r="Q101" s="128">
        <f>P101*H101</f>
        <v>0.18024019999999999</v>
      </c>
      <c r="R101" s="128">
        <v>0</v>
      </c>
      <c r="S101" s="129">
        <f>R101*H101</f>
        <v>0</v>
      </c>
      <c r="AO101" s="130" t="s">
        <v>132</v>
      </c>
      <c r="AQ101" s="130" t="s">
        <v>127</v>
      </c>
      <c r="AR101" s="130" t="s">
        <v>82</v>
      </c>
      <c r="AV101" s="2" t="s">
        <v>124</v>
      </c>
      <c r="BB101" s="131">
        <f>IF(M101="základní",J101,0)</f>
        <v>0</v>
      </c>
      <c r="BC101" s="131">
        <f>IF(M101="snížená",J101,0)</f>
        <v>0</v>
      </c>
      <c r="BD101" s="131">
        <f>IF(M101="zákl. přenesená",J101,0)</f>
        <v>0</v>
      </c>
      <c r="BE101" s="131">
        <f>IF(M101="sníž. přenesená",J101,0)</f>
        <v>0</v>
      </c>
      <c r="BF101" s="131">
        <f>IF(M101="nulová",J101,0)</f>
        <v>0</v>
      </c>
      <c r="BG101" s="2" t="s">
        <v>80</v>
      </c>
      <c r="BH101" s="131">
        <f>ROUND(I101*H101,2)</f>
        <v>0</v>
      </c>
      <c r="BI101" s="2" t="s">
        <v>132</v>
      </c>
      <c r="BJ101" s="130" t="s">
        <v>133</v>
      </c>
    </row>
    <row r="102" spans="2:62" s="132" customFormat="1">
      <c r="B102" s="133"/>
      <c r="D102" s="134" t="s">
        <v>134</v>
      </c>
      <c r="E102" s="135"/>
      <c r="F102" s="136" t="s">
        <v>135</v>
      </c>
      <c r="H102" s="135"/>
      <c r="L102" s="137"/>
      <c r="M102" s="138"/>
      <c r="N102" s="138"/>
      <c r="O102" s="138"/>
      <c r="P102" s="138"/>
      <c r="Q102" s="138"/>
      <c r="R102" s="138"/>
      <c r="S102" s="139"/>
      <c r="AQ102" s="135" t="s">
        <v>134</v>
      </c>
      <c r="AR102" s="135" t="s">
        <v>82</v>
      </c>
      <c r="AS102" s="132" t="s">
        <v>80</v>
      </c>
      <c r="AT102" s="132" t="s">
        <v>33</v>
      </c>
      <c r="AU102" s="132" t="s">
        <v>72</v>
      </c>
      <c r="AV102" s="135" t="s">
        <v>124</v>
      </c>
    </row>
    <row r="103" spans="2:62" s="140" customFormat="1">
      <c r="B103" s="141"/>
      <c r="D103" s="134" t="s">
        <v>134</v>
      </c>
      <c r="E103" s="142"/>
      <c r="F103" s="143" t="s">
        <v>136</v>
      </c>
      <c r="H103" s="144">
        <v>4.34</v>
      </c>
      <c r="L103" s="145"/>
      <c r="M103" s="146"/>
      <c r="N103" s="146"/>
      <c r="O103" s="146"/>
      <c r="P103" s="146"/>
      <c r="Q103" s="146"/>
      <c r="R103" s="146"/>
      <c r="S103" s="147"/>
      <c r="AQ103" s="142" t="s">
        <v>134</v>
      </c>
      <c r="AR103" s="142" t="s">
        <v>82</v>
      </c>
      <c r="AS103" s="140" t="s">
        <v>82</v>
      </c>
      <c r="AT103" s="140" t="s">
        <v>33</v>
      </c>
      <c r="AU103" s="140" t="s">
        <v>80</v>
      </c>
      <c r="AV103" s="142" t="s">
        <v>124</v>
      </c>
    </row>
    <row r="104" spans="2:62" s="14" customFormat="1" ht="24" customHeight="1">
      <c r="B104" s="119"/>
      <c r="C104" s="120" t="s">
        <v>82</v>
      </c>
      <c r="D104" s="120" t="s">
        <v>127</v>
      </c>
      <c r="E104" s="121" t="s">
        <v>137</v>
      </c>
      <c r="F104" s="122" t="s">
        <v>138</v>
      </c>
      <c r="G104" s="123" t="s">
        <v>130</v>
      </c>
      <c r="H104" s="124">
        <v>4.2699999999999996</v>
      </c>
      <c r="I104" s="125"/>
      <c r="J104" s="125">
        <f>ROUND(I104*H104,2)</f>
        <v>0</v>
      </c>
      <c r="K104" s="122" t="s">
        <v>131</v>
      </c>
      <c r="L104" s="126"/>
      <c r="M104" s="127" t="s">
        <v>43</v>
      </c>
      <c r="N104" s="128">
        <v>1.153</v>
      </c>
      <c r="O104" s="128">
        <f>N104*H104</f>
        <v>4.9233099999999999</v>
      </c>
      <c r="P104" s="128">
        <v>4.1529999999999997E-2</v>
      </c>
      <c r="Q104" s="128">
        <f>P104*H104</f>
        <v>0.17733309999999997</v>
      </c>
      <c r="R104" s="128">
        <v>0</v>
      </c>
      <c r="S104" s="129">
        <f>R104*H104</f>
        <v>0</v>
      </c>
      <c r="AO104" s="130" t="s">
        <v>132</v>
      </c>
      <c r="AQ104" s="130" t="s">
        <v>127</v>
      </c>
      <c r="AR104" s="130" t="s">
        <v>82</v>
      </c>
      <c r="AV104" s="2" t="s">
        <v>124</v>
      </c>
      <c r="BB104" s="131">
        <f>IF(M104="základní",J104,0)</f>
        <v>0</v>
      </c>
      <c r="BC104" s="131">
        <f>IF(M104="snížená",J104,0)</f>
        <v>0</v>
      </c>
      <c r="BD104" s="131">
        <f>IF(M104="zákl. přenesená",J104,0)</f>
        <v>0</v>
      </c>
      <c r="BE104" s="131">
        <f>IF(M104="sníž. přenesená",J104,0)</f>
        <v>0</v>
      </c>
      <c r="BF104" s="131">
        <f>IF(M104="nulová",J104,0)</f>
        <v>0</v>
      </c>
      <c r="BG104" s="2" t="s">
        <v>80</v>
      </c>
      <c r="BH104" s="131">
        <f>ROUND(I104*H104,2)</f>
        <v>0</v>
      </c>
      <c r="BI104" s="2" t="s">
        <v>132</v>
      </c>
      <c r="BJ104" s="130" t="s">
        <v>139</v>
      </c>
    </row>
    <row r="105" spans="2:62" s="132" customFormat="1">
      <c r="B105" s="133"/>
      <c r="D105" s="134" t="s">
        <v>134</v>
      </c>
      <c r="E105" s="135"/>
      <c r="F105" s="136" t="s">
        <v>135</v>
      </c>
      <c r="H105" s="135"/>
      <c r="L105" s="137"/>
      <c r="M105" s="138"/>
      <c r="N105" s="138"/>
      <c r="O105" s="138"/>
      <c r="P105" s="138"/>
      <c r="Q105" s="138"/>
      <c r="R105" s="138"/>
      <c r="S105" s="139"/>
      <c r="AQ105" s="135" t="s">
        <v>134</v>
      </c>
      <c r="AR105" s="135" t="s">
        <v>82</v>
      </c>
      <c r="AS105" s="132" t="s">
        <v>80</v>
      </c>
      <c r="AT105" s="132" t="s">
        <v>33</v>
      </c>
      <c r="AU105" s="132" t="s">
        <v>72</v>
      </c>
      <c r="AV105" s="135" t="s">
        <v>124</v>
      </c>
    </row>
    <row r="106" spans="2:62" s="140" customFormat="1">
      <c r="B106" s="141"/>
      <c r="D106" s="134" t="s">
        <v>134</v>
      </c>
      <c r="E106" s="142"/>
      <c r="F106" s="143" t="s">
        <v>140</v>
      </c>
      <c r="H106" s="144">
        <v>4.2699999999999996</v>
      </c>
      <c r="L106" s="145"/>
      <c r="M106" s="146"/>
      <c r="N106" s="146"/>
      <c r="O106" s="146"/>
      <c r="P106" s="146"/>
      <c r="Q106" s="146"/>
      <c r="R106" s="146"/>
      <c r="S106" s="147"/>
      <c r="AQ106" s="142" t="s">
        <v>134</v>
      </c>
      <c r="AR106" s="142" t="s">
        <v>82</v>
      </c>
      <c r="AS106" s="140" t="s">
        <v>82</v>
      </c>
      <c r="AT106" s="140" t="s">
        <v>33</v>
      </c>
      <c r="AU106" s="140" t="s">
        <v>80</v>
      </c>
      <c r="AV106" s="142" t="s">
        <v>124</v>
      </c>
    </row>
    <row r="107" spans="2:62" s="14" customFormat="1" ht="36" customHeight="1">
      <c r="B107" s="119"/>
      <c r="C107" s="120" t="s">
        <v>141</v>
      </c>
      <c r="D107" s="120" t="s">
        <v>127</v>
      </c>
      <c r="E107" s="121" t="s">
        <v>142</v>
      </c>
      <c r="F107" s="122" t="s">
        <v>143</v>
      </c>
      <c r="G107" s="123" t="s">
        <v>144</v>
      </c>
      <c r="H107" s="124">
        <v>12.28</v>
      </c>
      <c r="I107" s="125"/>
      <c r="J107" s="125">
        <f>ROUND(I107*H107,2)</f>
        <v>0</v>
      </c>
      <c r="K107" s="122" t="s">
        <v>131</v>
      </c>
      <c r="L107" s="126"/>
      <c r="M107" s="127" t="s">
        <v>43</v>
      </c>
      <c r="N107" s="128">
        <v>0.2</v>
      </c>
      <c r="O107" s="128">
        <f>N107*H107</f>
        <v>2.456</v>
      </c>
      <c r="P107" s="128">
        <v>0</v>
      </c>
      <c r="Q107" s="128">
        <f>P107*H107</f>
        <v>0</v>
      </c>
      <c r="R107" s="128">
        <v>0</v>
      </c>
      <c r="S107" s="129">
        <f>R107*H107</f>
        <v>0</v>
      </c>
      <c r="AO107" s="130" t="s">
        <v>132</v>
      </c>
      <c r="AQ107" s="130" t="s">
        <v>127</v>
      </c>
      <c r="AR107" s="130" t="s">
        <v>82</v>
      </c>
      <c r="AV107" s="2" t="s">
        <v>124</v>
      </c>
      <c r="BB107" s="131">
        <f>IF(M107="základní",J107,0)</f>
        <v>0</v>
      </c>
      <c r="BC107" s="131">
        <f>IF(M107="snížená",J107,0)</f>
        <v>0</v>
      </c>
      <c r="BD107" s="131">
        <f>IF(M107="zákl. přenesená",J107,0)</f>
        <v>0</v>
      </c>
      <c r="BE107" s="131">
        <f>IF(M107="sníž. přenesená",J107,0)</f>
        <v>0</v>
      </c>
      <c r="BF107" s="131">
        <f>IF(M107="nulová",J107,0)</f>
        <v>0</v>
      </c>
      <c r="BG107" s="2" t="s">
        <v>80</v>
      </c>
      <c r="BH107" s="131">
        <f>ROUND(I107*H107,2)</f>
        <v>0</v>
      </c>
      <c r="BI107" s="2" t="s">
        <v>132</v>
      </c>
      <c r="BJ107" s="130" t="s">
        <v>145</v>
      </c>
    </row>
    <row r="108" spans="2:62" s="14" customFormat="1" ht="87.75">
      <c r="B108" s="15"/>
      <c r="D108" s="134" t="s">
        <v>146</v>
      </c>
      <c r="F108" s="148" t="s">
        <v>147</v>
      </c>
      <c r="L108" s="149"/>
      <c r="M108" s="36"/>
      <c r="N108" s="36"/>
      <c r="O108" s="36"/>
      <c r="P108" s="36"/>
      <c r="Q108" s="36"/>
      <c r="R108" s="36"/>
      <c r="S108" s="37"/>
      <c r="AQ108" s="2" t="s">
        <v>146</v>
      </c>
      <c r="AR108" s="2" t="s">
        <v>82</v>
      </c>
    </row>
    <row r="109" spans="2:62" s="140" customFormat="1">
      <c r="B109" s="141"/>
      <c r="D109" s="134" t="s">
        <v>134</v>
      </c>
      <c r="E109" s="142"/>
      <c r="F109" s="143" t="s">
        <v>148</v>
      </c>
      <c r="H109" s="144">
        <v>12.28</v>
      </c>
      <c r="L109" s="145"/>
      <c r="M109" s="146"/>
      <c r="N109" s="146"/>
      <c r="O109" s="146"/>
      <c r="P109" s="146"/>
      <c r="Q109" s="146"/>
      <c r="R109" s="146"/>
      <c r="S109" s="147"/>
      <c r="AQ109" s="142" t="s">
        <v>134</v>
      </c>
      <c r="AR109" s="142" t="s">
        <v>82</v>
      </c>
      <c r="AS109" s="140" t="s">
        <v>82</v>
      </c>
      <c r="AT109" s="140" t="s">
        <v>33</v>
      </c>
      <c r="AU109" s="140" t="s">
        <v>80</v>
      </c>
      <c r="AV109" s="142" t="s">
        <v>124</v>
      </c>
    </row>
    <row r="110" spans="2:62" s="14" customFormat="1" ht="16.5" customHeight="1">
      <c r="B110" s="119"/>
      <c r="C110" s="150" t="s">
        <v>132</v>
      </c>
      <c r="D110" s="150" t="s">
        <v>149</v>
      </c>
      <c r="E110" s="151" t="s">
        <v>150</v>
      </c>
      <c r="F110" s="152" t="s">
        <v>151</v>
      </c>
      <c r="G110" s="153" t="s">
        <v>144</v>
      </c>
      <c r="H110" s="154">
        <v>12.894</v>
      </c>
      <c r="I110" s="155"/>
      <c r="J110" s="155">
        <f>ROUND(I110*H110,2)</f>
        <v>0</v>
      </c>
      <c r="K110" s="152" t="s">
        <v>131</v>
      </c>
      <c r="L110" s="156"/>
      <c r="M110" s="157" t="s">
        <v>43</v>
      </c>
      <c r="N110" s="128">
        <v>0</v>
      </c>
      <c r="O110" s="128">
        <f>N110*H110</f>
        <v>0</v>
      </c>
      <c r="P110" s="128">
        <v>1E-4</v>
      </c>
      <c r="Q110" s="128">
        <f>P110*H110</f>
        <v>1.2894E-3</v>
      </c>
      <c r="R110" s="128">
        <v>0</v>
      </c>
      <c r="S110" s="129">
        <f>R110*H110</f>
        <v>0</v>
      </c>
      <c r="AO110" s="130" t="s">
        <v>152</v>
      </c>
      <c r="AQ110" s="130" t="s">
        <v>149</v>
      </c>
      <c r="AR110" s="130" t="s">
        <v>82</v>
      </c>
      <c r="AV110" s="2" t="s">
        <v>124</v>
      </c>
      <c r="BB110" s="131">
        <f>IF(M110="základní",J110,0)</f>
        <v>0</v>
      </c>
      <c r="BC110" s="131">
        <f>IF(M110="snížená",J110,0)</f>
        <v>0</v>
      </c>
      <c r="BD110" s="131">
        <f>IF(M110="zákl. přenesená",J110,0)</f>
        <v>0</v>
      </c>
      <c r="BE110" s="131">
        <f>IF(M110="sníž. přenesená",J110,0)</f>
        <v>0</v>
      </c>
      <c r="BF110" s="131">
        <f>IF(M110="nulová",J110,0)</f>
        <v>0</v>
      </c>
      <c r="BG110" s="2" t="s">
        <v>80</v>
      </c>
      <c r="BH110" s="131">
        <f>ROUND(I110*H110,2)</f>
        <v>0</v>
      </c>
      <c r="BI110" s="2" t="s">
        <v>132</v>
      </c>
      <c r="BJ110" s="130" t="s">
        <v>153</v>
      </c>
    </row>
    <row r="111" spans="2:62" s="140" customFormat="1">
      <c r="B111" s="141"/>
      <c r="D111" s="134" t="s">
        <v>134</v>
      </c>
      <c r="F111" s="143" t="s">
        <v>154</v>
      </c>
      <c r="H111" s="144">
        <v>12.894</v>
      </c>
      <c r="L111" s="145"/>
      <c r="M111" s="146"/>
      <c r="N111" s="146"/>
      <c r="O111" s="146"/>
      <c r="P111" s="146"/>
      <c r="Q111" s="146"/>
      <c r="R111" s="146"/>
      <c r="S111" s="147"/>
      <c r="AQ111" s="142" t="s">
        <v>134</v>
      </c>
      <c r="AR111" s="142" t="s">
        <v>82</v>
      </c>
      <c r="AS111" s="140" t="s">
        <v>82</v>
      </c>
      <c r="AT111" s="140" t="s">
        <v>3</v>
      </c>
      <c r="AU111" s="140" t="s">
        <v>80</v>
      </c>
      <c r="AV111" s="142" t="s">
        <v>124</v>
      </c>
    </row>
    <row r="112" spans="2:62" s="106" customFormat="1" ht="22.9" customHeight="1">
      <c r="B112" s="107"/>
      <c r="D112" s="108" t="s">
        <v>71</v>
      </c>
      <c r="E112" s="117" t="s">
        <v>155</v>
      </c>
      <c r="F112" s="117" t="s">
        <v>156</v>
      </c>
      <c r="J112" s="118">
        <f>BH112</f>
        <v>0</v>
      </c>
      <c r="L112" s="111"/>
      <c r="M112" s="112"/>
      <c r="N112" s="112"/>
      <c r="O112" s="113">
        <f>SUM(O113:O142)</f>
        <v>45.686129999999999</v>
      </c>
      <c r="P112" s="112"/>
      <c r="Q112" s="113">
        <f>SUM(Q113:Q142)</f>
        <v>5.3734999999999998E-3</v>
      </c>
      <c r="R112" s="112"/>
      <c r="S112" s="114">
        <f>SUM(S113:S142)</f>
        <v>1.6512</v>
      </c>
      <c r="AO112" s="108" t="s">
        <v>80</v>
      </c>
      <c r="AQ112" s="115" t="s">
        <v>71</v>
      </c>
      <c r="AR112" s="115" t="s">
        <v>80</v>
      </c>
      <c r="AV112" s="108" t="s">
        <v>124</v>
      </c>
      <c r="BH112" s="116">
        <f>SUM(BH113:BH142)</f>
        <v>0</v>
      </c>
    </row>
    <row r="113" spans="2:62" s="14" customFormat="1" ht="36" customHeight="1">
      <c r="B113" s="119"/>
      <c r="C113" s="120" t="s">
        <v>157</v>
      </c>
      <c r="D113" s="120" t="s">
        <v>127</v>
      </c>
      <c r="E113" s="121" t="s">
        <v>158</v>
      </c>
      <c r="F113" s="122" t="s">
        <v>159</v>
      </c>
      <c r="G113" s="123" t="s">
        <v>130</v>
      </c>
      <c r="H113" s="124">
        <v>9.27</v>
      </c>
      <c r="I113" s="125"/>
      <c r="J113" s="125">
        <f>ROUND(I113*H113,2)</f>
        <v>0</v>
      </c>
      <c r="K113" s="122" t="s">
        <v>131</v>
      </c>
      <c r="L113" s="126"/>
      <c r="M113" s="127" t="s">
        <v>43</v>
      </c>
      <c r="N113" s="128">
        <v>0.105</v>
      </c>
      <c r="O113" s="128">
        <f>N113*H113</f>
        <v>0.97334999999999994</v>
      </c>
      <c r="P113" s="128">
        <v>1.2999999999999999E-4</v>
      </c>
      <c r="Q113" s="128">
        <f>P113*H113</f>
        <v>1.2050999999999997E-3</v>
      </c>
      <c r="R113" s="128">
        <v>0</v>
      </c>
      <c r="S113" s="129">
        <f>R113*H113</f>
        <v>0</v>
      </c>
      <c r="AO113" s="130" t="s">
        <v>132</v>
      </c>
      <c r="AQ113" s="130" t="s">
        <v>127</v>
      </c>
      <c r="AR113" s="130" t="s">
        <v>82</v>
      </c>
      <c r="AV113" s="2" t="s">
        <v>124</v>
      </c>
      <c r="BB113" s="131">
        <f>IF(M113="základní",J113,0)</f>
        <v>0</v>
      </c>
      <c r="BC113" s="131">
        <f>IF(M113="snížená",J113,0)</f>
        <v>0</v>
      </c>
      <c r="BD113" s="131">
        <f>IF(M113="zákl. přenesená",J113,0)</f>
        <v>0</v>
      </c>
      <c r="BE113" s="131">
        <f>IF(M113="sníž. přenesená",J113,0)</f>
        <v>0</v>
      </c>
      <c r="BF113" s="131">
        <f>IF(M113="nulová",J113,0)</f>
        <v>0</v>
      </c>
      <c r="BG113" s="2" t="s">
        <v>80</v>
      </c>
      <c r="BH113" s="131">
        <f>ROUND(I113*H113,2)</f>
        <v>0</v>
      </c>
      <c r="BI113" s="2" t="s">
        <v>132</v>
      </c>
      <c r="BJ113" s="130" t="s">
        <v>160</v>
      </c>
    </row>
    <row r="114" spans="2:62" s="14" customFormat="1" ht="78">
      <c r="B114" s="15"/>
      <c r="D114" s="134" t="s">
        <v>146</v>
      </c>
      <c r="F114" s="148" t="s">
        <v>161</v>
      </c>
      <c r="L114" s="149"/>
      <c r="M114" s="36"/>
      <c r="N114" s="36"/>
      <c r="O114" s="36"/>
      <c r="P114" s="36"/>
      <c r="Q114" s="36"/>
      <c r="R114" s="36"/>
      <c r="S114" s="37"/>
      <c r="AQ114" s="2" t="s">
        <v>146</v>
      </c>
      <c r="AR114" s="2" t="s">
        <v>82</v>
      </c>
    </row>
    <row r="115" spans="2:62" s="140" customFormat="1">
      <c r="B115" s="141"/>
      <c r="D115" s="134" t="s">
        <v>134</v>
      </c>
      <c r="E115" s="142"/>
      <c r="F115" s="143" t="s">
        <v>162</v>
      </c>
      <c r="H115" s="144">
        <v>9.27</v>
      </c>
      <c r="L115" s="145"/>
      <c r="M115" s="146"/>
      <c r="N115" s="146"/>
      <c r="O115" s="146"/>
      <c r="P115" s="146"/>
      <c r="Q115" s="146"/>
      <c r="R115" s="146"/>
      <c r="S115" s="147"/>
      <c r="AQ115" s="142" t="s">
        <v>134</v>
      </c>
      <c r="AR115" s="142" t="s">
        <v>82</v>
      </c>
      <c r="AS115" s="140" t="s">
        <v>82</v>
      </c>
      <c r="AT115" s="140" t="s">
        <v>33</v>
      </c>
      <c r="AU115" s="140" t="s">
        <v>80</v>
      </c>
      <c r="AV115" s="142" t="s">
        <v>124</v>
      </c>
    </row>
    <row r="116" spans="2:62" s="14" customFormat="1" ht="36" customHeight="1">
      <c r="B116" s="119"/>
      <c r="C116" s="120" t="s">
        <v>125</v>
      </c>
      <c r="D116" s="120" t="s">
        <v>127</v>
      </c>
      <c r="E116" s="121" t="s">
        <v>163</v>
      </c>
      <c r="F116" s="122" t="s">
        <v>164</v>
      </c>
      <c r="G116" s="123" t="s">
        <v>130</v>
      </c>
      <c r="H116" s="124">
        <v>104.21</v>
      </c>
      <c r="I116" s="125"/>
      <c r="J116" s="125">
        <f>ROUND(I116*H116,2)</f>
        <v>0</v>
      </c>
      <c r="K116" s="122" t="s">
        <v>131</v>
      </c>
      <c r="L116" s="126"/>
      <c r="M116" s="127" t="s">
        <v>43</v>
      </c>
      <c r="N116" s="128">
        <v>0.308</v>
      </c>
      <c r="O116" s="128">
        <f>N116*H116</f>
        <v>32.096679999999999</v>
      </c>
      <c r="P116" s="128">
        <v>4.0000000000000003E-5</v>
      </c>
      <c r="Q116" s="128">
        <f>P116*H116</f>
        <v>4.1684000000000001E-3</v>
      </c>
      <c r="R116" s="128">
        <v>0</v>
      </c>
      <c r="S116" s="129">
        <f>R116*H116</f>
        <v>0</v>
      </c>
      <c r="AO116" s="130" t="s">
        <v>132</v>
      </c>
      <c r="AQ116" s="130" t="s">
        <v>127</v>
      </c>
      <c r="AR116" s="130" t="s">
        <v>82</v>
      </c>
      <c r="AV116" s="2" t="s">
        <v>124</v>
      </c>
      <c r="BB116" s="131">
        <f>IF(M116="základní",J116,0)</f>
        <v>0</v>
      </c>
      <c r="BC116" s="131">
        <f>IF(M116="snížená",J116,0)</f>
        <v>0</v>
      </c>
      <c r="BD116" s="131">
        <f>IF(M116="zákl. přenesená",J116,0)</f>
        <v>0</v>
      </c>
      <c r="BE116" s="131">
        <f>IF(M116="sníž. přenesená",J116,0)</f>
        <v>0</v>
      </c>
      <c r="BF116" s="131">
        <f>IF(M116="nulová",J116,0)</f>
        <v>0</v>
      </c>
      <c r="BG116" s="2" t="s">
        <v>80</v>
      </c>
      <c r="BH116" s="131">
        <f>ROUND(I116*H116,2)</f>
        <v>0</v>
      </c>
      <c r="BI116" s="2" t="s">
        <v>132</v>
      </c>
      <c r="BJ116" s="130" t="s">
        <v>165</v>
      </c>
    </row>
    <row r="117" spans="2:62" s="14" customFormat="1" ht="273">
      <c r="B117" s="15"/>
      <c r="D117" s="134" t="s">
        <v>146</v>
      </c>
      <c r="F117" s="148" t="s">
        <v>166</v>
      </c>
      <c r="L117" s="149"/>
      <c r="M117" s="36"/>
      <c r="N117" s="36"/>
      <c r="O117" s="36"/>
      <c r="P117" s="36"/>
      <c r="Q117" s="36"/>
      <c r="R117" s="36"/>
      <c r="S117" s="37"/>
      <c r="AQ117" s="2" t="s">
        <v>146</v>
      </c>
      <c r="AR117" s="2" t="s">
        <v>82</v>
      </c>
    </row>
    <row r="118" spans="2:62" s="140" customFormat="1">
      <c r="B118" s="141"/>
      <c r="D118" s="134" t="s">
        <v>134</v>
      </c>
      <c r="E118" s="142"/>
      <c r="F118" s="143" t="s">
        <v>167</v>
      </c>
      <c r="H118" s="144">
        <v>104.21</v>
      </c>
      <c r="L118" s="145"/>
      <c r="M118" s="146"/>
      <c r="N118" s="146"/>
      <c r="O118" s="146"/>
      <c r="P118" s="146"/>
      <c r="Q118" s="146"/>
      <c r="R118" s="146"/>
      <c r="S118" s="147"/>
      <c r="AQ118" s="142" t="s">
        <v>134</v>
      </c>
      <c r="AR118" s="142" t="s">
        <v>82</v>
      </c>
      <c r="AS118" s="140" t="s">
        <v>82</v>
      </c>
      <c r="AT118" s="140" t="s">
        <v>33</v>
      </c>
      <c r="AU118" s="140" t="s">
        <v>80</v>
      </c>
      <c r="AV118" s="142" t="s">
        <v>124</v>
      </c>
    </row>
    <row r="119" spans="2:62" s="14" customFormat="1" ht="36" customHeight="1">
      <c r="B119" s="119"/>
      <c r="C119" s="120" t="s">
        <v>168</v>
      </c>
      <c r="D119" s="120" t="s">
        <v>127</v>
      </c>
      <c r="E119" s="121" t="s">
        <v>169</v>
      </c>
      <c r="F119" s="122" t="s">
        <v>170</v>
      </c>
      <c r="G119" s="123" t="s">
        <v>171</v>
      </c>
      <c r="H119" s="124">
        <v>1</v>
      </c>
      <c r="I119" s="125"/>
      <c r="J119" s="125">
        <f>ROUND(I119*H119,2)</f>
        <v>0</v>
      </c>
      <c r="K119" s="122" t="s">
        <v>131</v>
      </c>
      <c r="L119" s="126"/>
      <c r="M119" s="127" t="s">
        <v>43</v>
      </c>
      <c r="N119" s="128">
        <v>0.18099999999999999</v>
      </c>
      <c r="O119" s="128">
        <f>N119*H119</f>
        <v>0.18099999999999999</v>
      </c>
      <c r="P119" s="128">
        <v>0</v>
      </c>
      <c r="Q119" s="128">
        <f>P119*H119</f>
        <v>0</v>
      </c>
      <c r="R119" s="128">
        <v>1E-3</v>
      </c>
      <c r="S119" s="129">
        <f>R119*H119</f>
        <v>1E-3</v>
      </c>
      <c r="AO119" s="130" t="s">
        <v>132</v>
      </c>
      <c r="AQ119" s="130" t="s">
        <v>127</v>
      </c>
      <c r="AR119" s="130" t="s">
        <v>82</v>
      </c>
      <c r="AV119" s="2" t="s">
        <v>124</v>
      </c>
      <c r="BB119" s="131">
        <f>IF(M119="základní",J119,0)</f>
        <v>0</v>
      </c>
      <c r="BC119" s="131">
        <f>IF(M119="snížená",J119,0)</f>
        <v>0</v>
      </c>
      <c r="BD119" s="131">
        <f>IF(M119="zákl. přenesená",J119,0)</f>
        <v>0</v>
      </c>
      <c r="BE119" s="131">
        <f>IF(M119="sníž. přenesená",J119,0)</f>
        <v>0</v>
      </c>
      <c r="BF119" s="131">
        <f>IF(M119="nulová",J119,0)</f>
        <v>0</v>
      </c>
      <c r="BG119" s="2" t="s">
        <v>80</v>
      </c>
      <c r="BH119" s="131">
        <f>ROUND(I119*H119,2)</f>
        <v>0</v>
      </c>
      <c r="BI119" s="2" t="s">
        <v>132</v>
      </c>
      <c r="BJ119" s="130" t="s">
        <v>172</v>
      </c>
    </row>
    <row r="120" spans="2:62" s="14" customFormat="1" ht="42" customHeight="1">
      <c r="B120" s="119"/>
      <c r="C120" s="120" t="s">
        <v>152</v>
      </c>
      <c r="D120" s="120" t="s">
        <v>127</v>
      </c>
      <c r="E120" s="121" t="s">
        <v>173</v>
      </c>
      <c r="F120" s="122" t="s">
        <v>174</v>
      </c>
      <c r="G120" s="123" t="s">
        <v>130</v>
      </c>
      <c r="H120" s="124">
        <v>4.34</v>
      </c>
      <c r="I120" s="125"/>
      <c r="J120" s="125">
        <f>ROUND(I120*H120,2)</f>
        <v>0</v>
      </c>
      <c r="K120" s="122" t="s">
        <v>131</v>
      </c>
      <c r="L120" s="126"/>
      <c r="M120" s="127" t="s">
        <v>43</v>
      </c>
      <c r="N120" s="128">
        <v>0.33</v>
      </c>
      <c r="O120" s="128">
        <f>N120*H120</f>
        <v>1.4321999999999999</v>
      </c>
      <c r="P120" s="128">
        <v>0</v>
      </c>
      <c r="Q120" s="128">
        <f>P120*H120</f>
        <v>0</v>
      </c>
      <c r="R120" s="128">
        <v>0.05</v>
      </c>
      <c r="S120" s="129">
        <f>R120*H120</f>
        <v>0.217</v>
      </c>
      <c r="AO120" s="130" t="s">
        <v>132</v>
      </c>
      <c r="AQ120" s="130" t="s">
        <v>127</v>
      </c>
      <c r="AR120" s="130" t="s">
        <v>82</v>
      </c>
      <c r="AV120" s="2" t="s">
        <v>124</v>
      </c>
      <c r="BB120" s="131">
        <f>IF(M120="základní",J120,0)</f>
        <v>0</v>
      </c>
      <c r="BC120" s="131">
        <f>IF(M120="snížená",J120,0)</f>
        <v>0</v>
      </c>
      <c r="BD120" s="131">
        <f>IF(M120="zákl. přenesená",J120,0)</f>
        <v>0</v>
      </c>
      <c r="BE120" s="131">
        <f>IF(M120="sníž. přenesená",J120,0)</f>
        <v>0</v>
      </c>
      <c r="BF120" s="131">
        <f>IF(M120="nulová",J120,0)</f>
        <v>0</v>
      </c>
      <c r="BG120" s="2" t="s">
        <v>80</v>
      </c>
      <c r="BH120" s="131">
        <f>ROUND(I120*H120,2)</f>
        <v>0</v>
      </c>
      <c r="BI120" s="2" t="s">
        <v>132</v>
      </c>
      <c r="BJ120" s="130" t="s">
        <v>175</v>
      </c>
    </row>
    <row r="121" spans="2:62" s="14" customFormat="1" ht="39">
      <c r="B121" s="15"/>
      <c r="D121" s="134" t="s">
        <v>146</v>
      </c>
      <c r="F121" s="148" t="s">
        <v>176</v>
      </c>
      <c r="L121" s="149"/>
      <c r="M121" s="36"/>
      <c r="N121" s="36"/>
      <c r="O121" s="36"/>
      <c r="P121" s="36"/>
      <c r="Q121" s="36"/>
      <c r="R121" s="36"/>
      <c r="S121" s="37"/>
      <c r="AQ121" s="2" t="s">
        <v>146</v>
      </c>
      <c r="AR121" s="2" t="s">
        <v>82</v>
      </c>
    </row>
    <row r="122" spans="2:62" s="132" customFormat="1">
      <c r="B122" s="133"/>
      <c r="D122" s="134" t="s">
        <v>134</v>
      </c>
      <c r="E122" s="135"/>
      <c r="F122" s="136" t="s">
        <v>135</v>
      </c>
      <c r="H122" s="135"/>
      <c r="L122" s="137"/>
      <c r="M122" s="138"/>
      <c r="N122" s="138"/>
      <c r="O122" s="138"/>
      <c r="P122" s="138"/>
      <c r="Q122" s="138"/>
      <c r="R122" s="138"/>
      <c r="S122" s="139"/>
      <c r="AQ122" s="135" t="s">
        <v>134</v>
      </c>
      <c r="AR122" s="135" t="s">
        <v>82</v>
      </c>
      <c r="AS122" s="132" t="s">
        <v>80</v>
      </c>
      <c r="AT122" s="132" t="s">
        <v>33</v>
      </c>
      <c r="AU122" s="132" t="s">
        <v>72</v>
      </c>
      <c r="AV122" s="135" t="s">
        <v>124</v>
      </c>
    </row>
    <row r="123" spans="2:62" s="140" customFormat="1">
      <c r="B123" s="141"/>
      <c r="D123" s="134" t="s">
        <v>134</v>
      </c>
      <c r="E123" s="142"/>
      <c r="F123" s="143" t="s">
        <v>136</v>
      </c>
      <c r="H123" s="144">
        <v>4.34</v>
      </c>
      <c r="L123" s="145"/>
      <c r="M123" s="146"/>
      <c r="N123" s="146"/>
      <c r="O123" s="146"/>
      <c r="P123" s="146"/>
      <c r="Q123" s="146"/>
      <c r="R123" s="146"/>
      <c r="S123" s="147"/>
      <c r="AQ123" s="142" t="s">
        <v>134</v>
      </c>
      <c r="AR123" s="142" t="s">
        <v>82</v>
      </c>
      <c r="AS123" s="140" t="s">
        <v>82</v>
      </c>
      <c r="AT123" s="140" t="s">
        <v>33</v>
      </c>
      <c r="AU123" s="140" t="s">
        <v>80</v>
      </c>
      <c r="AV123" s="142" t="s">
        <v>124</v>
      </c>
    </row>
    <row r="124" spans="2:62" s="14" customFormat="1" ht="36" customHeight="1">
      <c r="B124" s="119"/>
      <c r="C124" s="120" t="s">
        <v>155</v>
      </c>
      <c r="D124" s="120" t="s">
        <v>127</v>
      </c>
      <c r="E124" s="121" t="s">
        <v>177</v>
      </c>
      <c r="F124" s="122" t="s">
        <v>178</v>
      </c>
      <c r="G124" s="123" t="s">
        <v>130</v>
      </c>
      <c r="H124" s="124">
        <v>4.2699999999999996</v>
      </c>
      <c r="I124" s="125"/>
      <c r="J124" s="125">
        <f>ROUND(I124*H124,2)</f>
        <v>0</v>
      </c>
      <c r="K124" s="122" t="s">
        <v>131</v>
      </c>
      <c r="L124" s="126"/>
      <c r="M124" s="127" t="s">
        <v>43</v>
      </c>
      <c r="N124" s="128">
        <v>0.26</v>
      </c>
      <c r="O124" s="128">
        <f>N124*H124</f>
        <v>1.1101999999999999</v>
      </c>
      <c r="P124" s="128">
        <v>0</v>
      </c>
      <c r="Q124" s="128">
        <f>P124*H124</f>
        <v>0</v>
      </c>
      <c r="R124" s="128">
        <v>4.5999999999999999E-2</v>
      </c>
      <c r="S124" s="129">
        <f>R124*H124</f>
        <v>0.19641999999999998</v>
      </c>
      <c r="AO124" s="130" t="s">
        <v>132</v>
      </c>
      <c r="AQ124" s="130" t="s">
        <v>127</v>
      </c>
      <c r="AR124" s="130" t="s">
        <v>82</v>
      </c>
      <c r="AV124" s="2" t="s">
        <v>124</v>
      </c>
      <c r="BB124" s="131">
        <f>IF(M124="základní",J124,0)</f>
        <v>0</v>
      </c>
      <c r="BC124" s="131">
        <f>IF(M124="snížená",J124,0)</f>
        <v>0</v>
      </c>
      <c r="BD124" s="131">
        <f>IF(M124="zákl. přenesená",J124,0)</f>
        <v>0</v>
      </c>
      <c r="BE124" s="131">
        <f>IF(M124="sníž. přenesená",J124,0)</f>
        <v>0</v>
      </c>
      <c r="BF124" s="131">
        <f>IF(M124="nulová",J124,0)</f>
        <v>0</v>
      </c>
      <c r="BG124" s="2" t="s">
        <v>80</v>
      </c>
      <c r="BH124" s="131">
        <f>ROUND(I124*H124,2)</f>
        <v>0</v>
      </c>
      <c r="BI124" s="2" t="s">
        <v>132</v>
      </c>
      <c r="BJ124" s="130" t="s">
        <v>179</v>
      </c>
    </row>
    <row r="125" spans="2:62" s="14" customFormat="1" ht="39">
      <c r="B125" s="15"/>
      <c r="D125" s="134" t="s">
        <v>146</v>
      </c>
      <c r="F125" s="148" t="s">
        <v>176</v>
      </c>
      <c r="L125" s="149"/>
      <c r="M125" s="36"/>
      <c r="N125" s="36"/>
      <c r="O125" s="36"/>
      <c r="P125" s="36"/>
      <c r="Q125" s="36"/>
      <c r="R125" s="36"/>
      <c r="S125" s="37"/>
      <c r="AQ125" s="2" t="s">
        <v>146</v>
      </c>
      <c r="AR125" s="2" t="s">
        <v>82</v>
      </c>
    </row>
    <row r="126" spans="2:62" s="132" customFormat="1">
      <c r="B126" s="133"/>
      <c r="D126" s="134" t="s">
        <v>134</v>
      </c>
      <c r="E126" s="135"/>
      <c r="F126" s="136" t="s">
        <v>135</v>
      </c>
      <c r="H126" s="135"/>
      <c r="L126" s="137"/>
      <c r="M126" s="138"/>
      <c r="N126" s="138"/>
      <c r="O126" s="138"/>
      <c r="P126" s="138"/>
      <c r="Q126" s="138"/>
      <c r="R126" s="138"/>
      <c r="S126" s="139"/>
      <c r="AQ126" s="135" t="s">
        <v>134</v>
      </c>
      <c r="AR126" s="135" t="s">
        <v>82</v>
      </c>
      <c r="AS126" s="132" t="s">
        <v>80</v>
      </c>
      <c r="AT126" s="132" t="s">
        <v>33</v>
      </c>
      <c r="AU126" s="132" t="s">
        <v>72</v>
      </c>
      <c r="AV126" s="135" t="s">
        <v>124</v>
      </c>
    </row>
    <row r="127" spans="2:62" s="140" customFormat="1">
      <c r="B127" s="141"/>
      <c r="D127" s="134" t="s">
        <v>134</v>
      </c>
      <c r="E127" s="142"/>
      <c r="F127" s="143" t="s">
        <v>140</v>
      </c>
      <c r="H127" s="144">
        <v>4.2699999999999996</v>
      </c>
      <c r="L127" s="145"/>
      <c r="M127" s="146"/>
      <c r="N127" s="146"/>
      <c r="O127" s="146"/>
      <c r="P127" s="146"/>
      <c r="Q127" s="146"/>
      <c r="R127" s="146"/>
      <c r="S127" s="147"/>
      <c r="AQ127" s="142" t="s">
        <v>134</v>
      </c>
      <c r="AR127" s="142" t="s">
        <v>82</v>
      </c>
      <c r="AS127" s="140" t="s">
        <v>82</v>
      </c>
      <c r="AT127" s="140" t="s">
        <v>33</v>
      </c>
      <c r="AU127" s="140" t="s">
        <v>80</v>
      </c>
      <c r="AV127" s="142" t="s">
        <v>124</v>
      </c>
    </row>
    <row r="128" spans="2:62" s="14" customFormat="1" ht="24" customHeight="1">
      <c r="B128" s="119"/>
      <c r="C128" s="120" t="s">
        <v>180</v>
      </c>
      <c r="D128" s="120" t="s">
        <v>127</v>
      </c>
      <c r="E128" s="121" t="s">
        <v>181</v>
      </c>
      <c r="F128" s="122" t="s">
        <v>182</v>
      </c>
      <c r="G128" s="123" t="s">
        <v>130</v>
      </c>
      <c r="H128" s="124">
        <v>0.36</v>
      </c>
      <c r="I128" s="125"/>
      <c r="J128" s="125">
        <f>ROUND(I128*H128,2)</f>
        <v>0</v>
      </c>
      <c r="K128" s="122" t="s">
        <v>131</v>
      </c>
      <c r="L128" s="126"/>
      <c r="M128" s="127" t="s">
        <v>43</v>
      </c>
      <c r="N128" s="128">
        <v>0.67</v>
      </c>
      <c r="O128" s="128">
        <f>N128*H128</f>
        <v>0.2412</v>
      </c>
      <c r="P128" s="128">
        <v>0</v>
      </c>
      <c r="Q128" s="128">
        <f>P128*H128</f>
        <v>0</v>
      </c>
      <c r="R128" s="128">
        <v>6.0999999999999999E-2</v>
      </c>
      <c r="S128" s="129">
        <f>R128*H128</f>
        <v>2.196E-2</v>
      </c>
      <c r="AO128" s="130" t="s">
        <v>132</v>
      </c>
      <c r="AQ128" s="130" t="s">
        <v>127</v>
      </c>
      <c r="AR128" s="130" t="s">
        <v>82</v>
      </c>
      <c r="AV128" s="2" t="s">
        <v>124</v>
      </c>
      <c r="BB128" s="131">
        <f>IF(M128="základní",J128,0)</f>
        <v>0</v>
      </c>
      <c r="BC128" s="131">
        <f>IF(M128="snížená",J128,0)</f>
        <v>0</v>
      </c>
      <c r="BD128" s="131">
        <f>IF(M128="zákl. přenesená",J128,0)</f>
        <v>0</v>
      </c>
      <c r="BE128" s="131">
        <f>IF(M128="sníž. přenesená",J128,0)</f>
        <v>0</v>
      </c>
      <c r="BF128" s="131">
        <f>IF(M128="nulová",J128,0)</f>
        <v>0</v>
      </c>
      <c r="BG128" s="2" t="s">
        <v>80</v>
      </c>
      <c r="BH128" s="131">
        <f>ROUND(I128*H128,2)</f>
        <v>0</v>
      </c>
      <c r="BI128" s="2" t="s">
        <v>132</v>
      </c>
      <c r="BJ128" s="130" t="s">
        <v>183</v>
      </c>
    </row>
    <row r="129" spans="2:62" s="132" customFormat="1">
      <c r="B129" s="133"/>
      <c r="D129" s="134" t="s">
        <v>134</v>
      </c>
      <c r="E129" s="135"/>
      <c r="F129" s="136" t="s">
        <v>184</v>
      </c>
      <c r="H129" s="135"/>
      <c r="L129" s="137"/>
      <c r="M129" s="138"/>
      <c r="N129" s="138"/>
      <c r="O129" s="138"/>
      <c r="P129" s="138"/>
      <c r="Q129" s="138"/>
      <c r="R129" s="138"/>
      <c r="S129" s="139"/>
      <c r="AQ129" s="135" t="s">
        <v>134</v>
      </c>
      <c r="AR129" s="135" t="s">
        <v>82</v>
      </c>
      <c r="AS129" s="132" t="s">
        <v>80</v>
      </c>
      <c r="AT129" s="132" t="s">
        <v>33</v>
      </c>
      <c r="AU129" s="132" t="s">
        <v>72</v>
      </c>
      <c r="AV129" s="135" t="s">
        <v>124</v>
      </c>
    </row>
    <row r="130" spans="2:62" s="140" customFormat="1">
      <c r="B130" s="141"/>
      <c r="D130" s="134" t="s">
        <v>134</v>
      </c>
      <c r="E130" s="142"/>
      <c r="F130" s="143" t="s">
        <v>185</v>
      </c>
      <c r="H130" s="144">
        <v>0.36</v>
      </c>
      <c r="L130" s="145"/>
      <c r="M130" s="146"/>
      <c r="N130" s="146"/>
      <c r="O130" s="146"/>
      <c r="P130" s="146"/>
      <c r="Q130" s="146"/>
      <c r="R130" s="146"/>
      <c r="S130" s="147"/>
      <c r="AQ130" s="142" t="s">
        <v>134</v>
      </c>
      <c r="AR130" s="142" t="s">
        <v>82</v>
      </c>
      <c r="AS130" s="140" t="s">
        <v>82</v>
      </c>
      <c r="AT130" s="140" t="s">
        <v>33</v>
      </c>
      <c r="AU130" s="140" t="s">
        <v>80</v>
      </c>
      <c r="AV130" s="142" t="s">
        <v>124</v>
      </c>
    </row>
    <row r="131" spans="2:62" s="14" customFormat="1" ht="36" customHeight="1">
      <c r="B131" s="119"/>
      <c r="C131" s="120" t="s">
        <v>186</v>
      </c>
      <c r="D131" s="120" t="s">
        <v>127</v>
      </c>
      <c r="E131" s="121" t="s">
        <v>187</v>
      </c>
      <c r="F131" s="122" t="s">
        <v>188</v>
      </c>
      <c r="G131" s="123" t="s">
        <v>130</v>
      </c>
      <c r="H131" s="124">
        <v>17.864999999999998</v>
      </c>
      <c r="I131" s="125"/>
      <c r="J131" s="125">
        <f>ROUND(I131*H131,2)</f>
        <v>0</v>
      </c>
      <c r="K131" s="122" t="s">
        <v>131</v>
      </c>
      <c r="L131" s="126"/>
      <c r="M131" s="127" t="s">
        <v>43</v>
      </c>
      <c r="N131" s="128">
        <v>0.3</v>
      </c>
      <c r="O131" s="128">
        <f>N131*H131</f>
        <v>5.3594999999999997</v>
      </c>
      <c r="P131" s="128">
        <v>0</v>
      </c>
      <c r="Q131" s="128">
        <f>P131*H131</f>
        <v>0</v>
      </c>
      <c r="R131" s="128">
        <v>6.8000000000000005E-2</v>
      </c>
      <c r="S131" s="129">
        <f>R131*H131</f>
        <v>1.21482</v>
      </c>
      <c r="AO131" s="130" t="s">
        <v>132</v>
      </c>
      <c r="AQ131" s="130" t="s">
        <v>127</v>
      </c>
      <c r="AR131" s="130" t="s">
        <v>82</v>
      </c>
      <c r="AV131" s="2" t="s">
        <v>124</v>
      </c>
      <c r="BB131" s="131">
        <f>IF(M131="základní",J131,0)</f>
        <v>0</v>
      </c>
      <c r="BC131" s="131">
        <f>IF(M131="snížená",J131,0)</f>
        <v>0</v>
      </c>
      <c r="BD131" s="131">
        <f>IF(M131="zákl. přenesená",J131,0)</f>
        <v>0</v>
      </c>
      <c r="BE131" s="131">
        <f>IF(M131="sníž. přenesená",J131,0)</f>
        <v>0</v>
      </c>
      <c r="BF131" s="131">
        <f>IF(M131="nulová",J131,0)</f>
        <v>0</v>
      </c>
      <c r="BG131" s="2" t="s">
        <v>80</v>
      </c>
      <c r="BH131" s="131">
        <f>ROUND(I131*H131,2)</f>
        <v>0</v>
      </c>
      <c r="BI131" s="2" t="s">
        <v>132</v>
      </c>
      <c r="BJ131" s="130" t="s">
        <v>189</v>
      </c>
    </row>
    <row r="132" spans="2:62" s="14" customFormat="1" ht="29.25">
      <c r="B132" s="15"/>
      <c r="D132" s="134" t="s">
        <v>146</v>
      </c>
      <c r="F132" s="148" t="s">
        <v>190</v>
      </c>
      <c r="L132" s="149"/>
      <c r="M132" s="36"/>
      <c r="N132" s="36"/>
      <c r="O132" s="36"/>
      <c r="P132" s="36"/>
      <c r="Q132" s="36"/>
      <c r="R132" s="36"/>
      <c r="S132" s="37"/>
      <c r="AQ132" s="2" t="s">
        <v>146</v>
      </c>
      <c r="AR132" s="2" t="s">
        <v>82</v>
      </c>
    </row>
    <row r="133" spans="2:62" s="132" customFormat="1">
      <c r="B133" s="133"/>
      <c r="D133" s="134" t="s">
        <v>134</v>
      </c>
      <c r="E133" s="135"/>
      <c r="F133" s="136" t="s">
        <v>191</v>
      </c>
      <c r="H133" s="135"/>
      <c r="L133" s="137"/>
      <c r="M133" s="138"/>
      <c r="N133" s="138"/>
      <c r="O133" s="138"/>
      <c r="P133" s="138"/>
      <c r="Q133" s="138"/>
      <c r="R133" s="138"/>
      <c r="S133" s="139"/>
      <c r="AQ133" s="135" t="s">
        <v>134</v>
      </c>
      <c r="AR133" s="135" t="s">
        <v>82</v>
      </c>
      <c r="AS133" s="132" t="s">
        <v>80</v>
      </c>
      <c r="AT133" s="132" t="s">
        <v>33</v>
      </c>
      <c r="AU133" s="132" t="s">
        <v>72</v>
      </c>
      <c r="AV133" s="135" t="s">
        <v>124</v>
      </c>
    </row>
    <row r="134" spans="2:62" s="140" customFormat="1">
      <c r="B134" s="141"/>
      <c r="D134" s="134" t="s">
        <v>134</v>
      </c>
      <c r="E134" s="142"/>
      <c r="F134" s="143" t="s">
        <v>192</v>
      </c>
      <c r="H134" s="144">
        <v>3.72</v>
      </c>
      <c r="L134" s="145"/>
      <c r="M134" s="146"/>
      <c r="N134" s="146"/>
      <c r="O134" s="146"/>
      <c r="P134" s="146"/>
      <c r="Q134" s="146"/>
      <c r="R134" s="146"/>
      <c r="S134" s="147"/>
      <c r="AQ134" s="142" t="s">
        <v>134</v>
      </c>
      <c r="AR134" s="142" t="s">
        <v>82</v>
      </c>
      <c r="AS134" s="140" t="s">
        <v>82</v>
      </c>
      <c r="AT134" s="140" t="s">
        <v>33</v>
      </c>
      <c r="AU134" s="140" t="s">
        <v>72</v>
      </c>
      <c r="AV134" s="142" t="s">
        <v>124</v>
      </c>
    </row>
    <row r="135" spans="2:62" s="132" customFormat="1">
      <c r="B135" s="133"/>
      <c r="D135" s="134" t="s">
        <v>134</v>
      </c>
      <c r="E135" s="135"/>
      <c r="F135" s="136" t="s">
        <v>193</v>
      </c>
      <c r="H135" s="135"/>
      <c r="L135" s="137"/>
      <c r="M135" s="138"/>
      <c r="N135" s="138"/>
      <c r="O135" s="138"/>
      <c r="P135" s="138"/>
      <c r="Q135" s="138"/>
      <c r="R135" s="138"/>
      <c r="S135" s="139"/>
      <c r="AQ135" s="135" t="s">
        <v>134</v>
      </c>
      <c r="AR135" s="135" t="s">
        <v>82</v>
      </c>
      <c r="AS135" s="132" t="s">
        <v>80</v>
      </c>
      <c r="AT135" s="132" t="s">
        <v>33</v>
      </c>
      <c r="AU135" s="132" t="s">
        <v>72</v>
      </c>
      <c r="AV135" s="135" t="s">
        <v>124</v>
      </c>
    </row>
    <row r="136" spans="2:62" s="140" customFormat="1">
      <c r="B136" s="141"/>
      <c r="D136" s="134" t="s">
        <v>134</v>
      </c>
      <c r="E136" s="142"/>
      <c r="F136" s="143" t="s">
        <v>192</v>
      </c>
      <c r="H136" s="144">
        <v>3.72</v>
      </c>
      <c r="L136" s="145"/>
      <c r="M136" s="146"/>
      <c r="N136" s="146"/>
      <c r="O136" s="146"/>
      <c r="P136" s="146"/>
      <c r="Q136" s="146"/>
      <c r="R136" s="146"/>
      <c r="S136" s="147"/>
      <c r="AQ136" s="142" t="s">
        <v>134</v>
      </c>
      <c r="AR136" s="142" t="s">
        <v>82</v>
      </c>
      <c r="AS136" s="140" t="s">
        <v>82</v>
      </c>
      <c r="AT136" s="140" t="s">
        <v>33</v>
      </c>
      <c r="AU136" s="140" t="s">
        <v>72</v>
      </c>
      <c r="AV136" s="142" t="s">
        <v>124</v>
      </c>
    </row>
    <row r="137" spans="2:62" s="140" customFormat="1">
      <c r="B137" s="141"/>
      <c r="D137" s="134" t="s">
        <v>134</v>
      </c>
      <c r="E137" s="142"/>
      <c r="F137" s="143" t="s">
        <v>194</v>
      </c>
      <c r="H137" s="144">
        <v>10.425000000000001</v>
      </c>
      <c r="L137" s="145"/>
      <c r="M137" s="146"/>
      <c r="N137" s="146"/>
      <c r="O137" s="146"/>
      <c r="P137" s="146"/>
      <c r="Q137" s="146"/>
      <c r="R137" s="146"/>
      <c r="S137" s="147"/>
      <c r="AQ137" s="142" t="s">
        <v>134</v>
      </c>
      <c r="AR137" s="142" t="s">
        <v>82</v>
      </c>
      <c r="AS137" s="140" t="s">
        <v>82</v>
      </c>
      <c r="AT137" s="140" t="s">
        <v>33</v>
      </c>
      <c r="AU137" s="140" t="s">
        <v>72</v>
      </c>
      <c r="AV137" s="142" t="s">
        <v>124</v>
      </c>
    </row>
    <row r="138" spans="2:62" s="158" customFormat="1">
      <c r="B138" s="159"/>
      <c r="D138" s="134" t="s">
        <v>134</v>
      </c>
      <c r="E138" s="160"/>
      <c r="F138" s="161" t="s">
        <v>195</v>
      </c>
      <c r="H138" s="162">
        <v>17.864999999999998</v>
      </c>
      <c r="L138" s="163"/>
      <c r="M138" s="164"/>
      <c r="N138" s="164"/>
      <c r="O138" s="164"/>
      <c r="P138" s="164"/>
      <c r="Q138" s="164"/>
      <c r="R138" s="164"/>
      <c r="S138" s="165"/>
      <c r="AQ138" s="160" t="s">
        <v>134</v>
      </c>
      <c r="AR138" s="160" t="s">
        <v>82</v>
      </c>
      <c r="AS138" s="158" t="s">
        <v>132</v>
      </c>
      <c r="AT138" s="158" t="s">
        <v>33</v>
      </c>
      <c r="AU138" s="158" t="s">
        <v>80</v>
      </c>
      <c r="AV138" s="160" t="s">
        <v>124</v>
      </c>
    </row>
    <row r="139" spans="2:62" s="14" customFormat="1" ht="24" customHeight="1">
      <c r="B139" s="119"/>
      <c r="C139" s="120" t="s">
        <v>196</v>
      </c>
      <c r="D139" s="120" t="s">
        <v>127</v>
      </c>
      <c r="E139" s="121" t="s">
        <v>197</v>
      </c>
      <c r="F139" s="122" t="s">
        <v>198</v>
      </c>
      <c r="G139" s="123" t="s">
        <v>144</v>
      </c>
      <c r="H139" s="124">
        <v>18.5</v>
      </c>
      <c r="I139" s="125"/>
      <c r="J139" s="125">
        <f>ROUND(I139*H139,2)</f>
        <v>0</v>
      </c>
      <c r="K139" s="122" t="s">
        <v>131</v>
      </c>
      <c r="L139" s="126"/>
      <c r="M139" s="127" t="s">
        <v>43</v>
      </c>
      <c r="N139" s="128">
        <v>0.23200000000000001</v>
      </c>
      <c r="O139" s="128">
        <f>N139*H139</f>
        <v>4.2919999999999998</v>
      </c>
      <c r="P139" s="128">
        <v>0</v>
      </c>
      <c r="Q139" s="128">
        <f>P139*H139</f>
        <v>0</v>
      </c>
      <c r="R139" s="128">
        <v>0</v>
      </c>
      <c r="S139" s="129">
        <f>R139*H139</f>
        <v>0</v>
      </c>
      <c r="AO139" s="130" t="s">
        <v>132</v>
      </c>
      <c r="AQ139" s="130" t="s">
        <v>127</v>
      </c>
      <c r="AR139" s="130" t="s">
        <v>82</v>
      </c>
      <c r="AV139" s="2" t="s">
        <v>124</v>
      </c>
      <c r="BB139" s="131">
        <f>IF(M139="základní",J139,0)</f>
        <v>0</v>
      </c>
      <c r="BC139" s="131">
        <f>IF(M139="snížená",J139,0)</f>
        <v>0</v>
      </c>
      <c r="BD139" s="131">
        <f>IF(M139="zákl. přenesená",J139,0)</f>
        <v>0</v>
      </c>
      <c r="BE139" s="131">
        <f>IF(M139="sníž. přenesená",J139,0)</f>
        <v>0</v>
      </c>
      <c r="BF139" s="131">
        <f>IF(M139="nulová",J139,0)</f>
        <v>0</v>
      </c>
      <c r="BG139" s="2" t="s">
        <v>80</v>
      </c>
      <c r="BH139" s="131">
        <f>ROUND(I139*H139,2)</f>
        <v>0</v>
      </c>
      <c r="BI139" s="2" t="s">
        <v>132</v>
      </c>
      <c r="BJ139" s="130" t="s">
        <v>199</v>
      </c>
    </row>
    <row r="140" spans="2:62" s="14" customFormat="1" ht="78">
      <c r="B140" s="15"/>
      <c r="D140" s="134" t="s">
        <v>146</v>
      </c>
      <c r="F140" s="148" t="s">
        <v>200</v>
      </c>
      <c r="L140" s="149"/>
      <c r="M140" s="36"/>
      <c r="N140" s="36"/>
      <c r="O140" s="36"/>
      <c r="P140" s="36"/>
      <c r="Q140" s="36"/>
      <c r="R140" s="36"/>
      <c r="S140" s="37"/>
      <c r="AQ140" s="2" t="s">
        <v>146</v>
      </c>
      <c r="AR140" s="2" t="s">
        <v>82</v>
      </c>
    </row>
    <row r="141" spans="2:62" s="132" customFormat="1">
      <c r="B141" s="133"/>
      <c r="D141" s="134" t="s">
        <v>134</v>
      </c>
      <c r="E141" s="135"/>
      <c r="F141" s="136" t="s">
        <v>201</v>
      </c>
      <c r="H141" s="135"/>
      <c r="L141" s="137"/>
      <c r="M141" s="138"/>
      <c r="N141" s="138"/>
      <c r="O141" s="138"/>
      <c r="P141" s="138"/>
      <c r="Q141" s="138"/>
      <c r="R141" s="138"/>
      <c r="S141" s="139"/>
      <c r="AQ141" s="135" t="s">
        <v>134</v>
      </c>
      <c r="AR141" s="135" t="s">
        <v>82</v>
      </c>
      <c r="AS141" s="132" t="s">
        <v>80</v>
      </c>
      <c r="AT141" s="132" t="s">
        <v>33</v>
      </c>
      <c r="AU141" s="132" t="s">
        <v>72</v>
      </c>
      <c r="AV141" s="135" t="s">
        <v>124</v>
      </c>
    </row>
    <row r="142" spans="2:62" s="140" customFormat="1">
      <c r="B142" s="141"/>
      <c r="D142" s="134" t="s">
        <v>134</v>
      </c>
      <c r="E142" s="142"/>
      <c r="F142" s="143" t="s">
        <v>202</v>
      </c>
      <c r="H142" s="144">
        <v>18.5</v>
      </c>
      <c r="L142" s="145"/>
      <c r="M142" s="146"/>
      <c r="N142" s="146"/>
      <c r="O142" s="146"/>
      <c r="P142" s="146"/>
      <c r="Q142" s="146"/>
      <c r="R142" s="146"/>
      <c r="S142" s="147"/>
      <c r="AQ142" s="142" t="s">
        <v>134</v>
      </c>
      <c r="AR142" s="142" t="s">
        <v>82</v>
      </c>
      <c r="AS142" s="140" t="s">
        <v>82</v>
      </c>
      <c r="AT142" s="140" t="s">
        <v>33</v>
      </c>
      <c r="AU142" s="140" t="s">
        <v>80</v>
      </c>
      <c r="AV142" s="142" t="s">
        <v>124</v>
      </c>
    </row>
    <row r="143" spans="2:62" s="106" customFormat="1" ht="22.9" customHeight="1">
      <c r="B143" s="107"/>
      <c r="D143" s="108" t="s">
        <v>71</v>
      </c>
      <c r="E143" s="117" t="s">
        <v>203</v>
      </c>
      <c r="F143" s="117" t="s">
        <v>204</v>
      </c>
      <c r="J143" s="118">
        <f>BH143</f>
        <v>0</v>
      </c>
      <c r="L143" s="111"/>
      <c r="M143" s="112"/>
      <c r="N143" s="112"/>
      <c r="O143" s="113">
        <f>SUM(O144:O152)</f>
        <v>5.7343990000000007</v>
      </c>
      <c r="P143" s="112"/>
      <c r="Q143" s="113">
        <f>SUM(Q144:Q152)</f>
        <v>0</v>
      </c>
      <c r="R143" s="112"/>
      <c r="S143" s="114">
        <f>SUM(S144:S152)</f>
        <v>0</v>
      </c>
      <c r="AO143" s="108" t="s">
        <v>80</v>
      </c>
      <c r="AQ143" s="115" t="s">
        <v>71</v>
      </c>
      <c r="AR143" s="115" t="s">
        <v>80</v>
      </c>
      <c r="AV143" s="108" t="s">
        <v>124</v>
      </c>
      <c r="BH143" s="116">
        <f>SUM(BH144:BH152)</f>
        <v>0</v>
      </c>
    </row>
    <row r="144" spans="2:62" s="14" customFormat="1" ht="36" customHeight="1">
      <c r="B144" s="119"/>
      <c r="C144" s="120" t="s">
        <v>205</v>
      </c>
      <c r="D144" s="120" t="s">
        <v>127</v>
      </c>
      <c r="E144" s="121" t="s">
        <v>206</v>
      </c>
      <c r="F144" s="122" t="s">
        <v>207</v>
      </c>
      <c r="G144" s="123" t="s">
        <v>208</v>
      </c>
      <c r="H144" s="124">
        <v>1.651</v>
      </c>
      <c r="I144" s="125"/>
      <c r="J144" s="125">
        <f>ROUND(I144*H144,2)</f>
        <v>0</v>
      </c>
      <c r="K144" s="122" t="s">
        <v>131</v>
      </c>
      <c r="L144" s="126"/>
      <c r="M144" s="127" t="s">
        <v>43</v>
      </c>
      <c r="N144" s="128">
        <v>3.31</v>
      </c>
      <c r="O144" s="128">
        <f>N144*H144</f>
        <v>5.4648099999999999</v>
      </c>
      <c r="P144" s="128">
        <v>0</v>
      </c>
      <c r="Q144" s="128">
        <f>P144*H144</f>
        <v>0</v>
      </c>
      <c r="R144" s="128">
        <v>0</v>
      </c>
      <c r="S144" s="129">
        <f>R144*H144</f>
        <v>0</v>
      </c>
      <c r="AO144" s="130" t="s">
        <v>132</v>
      </c>
      <c r="AQ144" s="130" t="s">
        <v>127</v>
      </c>
      <c r="AR144" s="130" t="s">
        <v>82</v>
      </c>
      <c r="AV144" s="2" t="s">
        <v>124</v>
      </c>
      <c r="BB144" s="131">
        <f>IF(M144="základní",J144,0)</f>
        <v>0</v>
      </c>
      <c r="BC144" s="131">
        <f>IF(M144="snížená",J144,0)</f>
        <v>0</v>
      </c>
      <c r="BD144" s="131">
        <f>IF(M144="zákl. přenesená",J144,0)</f>
        <v>0</v>
      </c>
      <c r="BE144" s="131">
        <f>IF(M144="sníž. přenesená",J144,0)</f>
        <v>0</v>
      </c>
      <c r="BF144" s="131">
        <f>IF(M144="nulová",J144,0)</f>
        <v>0</v>
      </c>
      <c r="BG144" s="2" t="s">
        <v>80</v>
      </c>
      <c r="BH144" s="131">
        <f>ROUND(I144*H144,2)</f>
        <v>0</v>
      </c>
      <c r="BI144" s="2" t="s">
        <v>132</v>
      </c>
      <c r="BJ144" s="130" t="s">
        <v>209</v>
      </c>
    </row>
    <row r="145" spans="2:62" s="14" customFormat="1" ht="156">
      <c r="B145" s="15"/>
      <c r="D145" s="134" t="s">
        <v>146</v>
      </c>
      <c r="F145" s="148" t="s">
        <v>210</v>
      </c>
      <c r="L145" s="149"/>
      <c r="M145" s="36"/>
      <c r="N145" s="36"/>
      <c r="O145" s="36"/>
      <c r="P145" s="36"/>
      <c r="Q145" s="36"/>
      <c r="R145" s="36"/>
      <c r="S145" s="37"/>
      <c r="AQ145" s="2" t="s">
        <v>146</v>
      </c>
      <c r="AR145" s="2" t="s">
        <v>82</v>
      </c>
    </row>
    <row r="146" spans="2:62" s="14" customFormat="1" ht="24" customHeight="1">
      <c r="B146" s="119"/>
      <c r="C146" s="120" t="s">
        <v>211</v>
      </c>
      <c r="D146" s="120" t="s">
        <v>127</v>
      </c>
      <c r="E146" s="121" t="s">
        <v>212</v>
      </c>
      <c r="F146" s="122" t="s">
        <v>213</v>
      </c>
      <c r="G146" s="123" t="s">
        <v>208</v>
      </c>
      <c r="H146" s="124">
        <v>0.65100000000000002</v>
      </c>
      <c r="I146" s="125"/>
      <c r="J146" s="125">
        <f>ROUND(I146*H146,2)</f>
        <v>0</v>
      </c>
      <c r="K146" s="122" t="s">
        <v>131</v>
      </c>
      <c r="L146" s="126"/>
      <c r="M146" s="127" t="s">
        <v>43</v>
      </c>
      <c r="N146" s="128">
        <v>0.125</v>
      </c>
      <c r="O146" s="128">
        <f>N146*H146</f>
        <v>8.1375000000000003E-2</v>
      </c>
      <c r="P146" s="128">
        <v>0</v>
      </c>
      <c r="Q146" s="128">
        <f>P146*H146</f>
        <v>0</v>
      </c>
      <c r="R146" s="128">
        <v>0</v>
      </c>
      <c r="S146" s="129">
        <f>R146*H146</f>
        <v>0</v>
      </c>
      <c r="AO146" s="130" t="s">
        <v>132</v>
      </c>
      <c r="AQ146" s="130" t="s">
        <v>127</v>
      </c>
      <c r="AR146" s="130" t="s">
        <v>82</v>
      </c>
      <c r="AV146" s="2" t="s">
        <v>124</v>
      </c>
      <c r="BB146" s="131">
        <f>IF(M146="základní",J146,0)</f>
        <v>0</v>
      </c>
      <c r="BC146" s="131">
        <f>IF(M146="snížená",J146,0)</f>
        <v>0</v>
      </c>
      <c r="BD146" s="131">
        <f>IF(M146="zákl. přenesená",J146,0)</f>
        <v>0</v>
      </c>
      <c r="BE146" s="131">
        <f>IF(M146="sníž. přenesená",J146,0)</f>
        <v>0</v>
      </c>
      <c r="BF146" s="131">
        <f>IF(M146="nulová",J146,0)</f>
        <v>0</v>
      </c>
      <c r="BG146" s="2" t="s">
        <v>80</v>
      </c>
      <c r="BH146" s="131">
        <f>ROUND(I146*H146,2)</f>
        <v>0</v>
      </c>
      <c r="BI146" s="2" t="s">
        <v>132</v>
      </c>
      <c r="BJ146" s="130" t="s">
        <v>214</v>
      </c>
    </row>
    <row r="147" spans="2:62" s="14" customFormat="1" ht="107.25">
      <c r="B147" s="15"/>
      <c r="D147" s="134" t="s">
        <v>146</v>
      </c>
      <c r="F147" s="148" t="s">
        <v>215</v>
      </c>
      <c r="L147" s="149"/>
      <c r="M147" s="36"/>
      <c r="N147" s="36"/>
      <c r="O147" s="36"/>
      <c r="P147" s="36"/>
      <c r="Q147" s="36"/>
      <c r="R147" s="36"/>
      <c r="S147" s="37"/>
      <c r="AQ147" s="2" t="s">
        <v>146</v>
      </c>
      <c r="AR147" s="2" t="s">
        <v>82</v>
      </c>
    </row>
    <row r="148" spans="2:62" s="14" customFormat="1" ht="36" customHeight="1">
      <c r="B148" s="119"/>
      <c r="C148" s="120" t="s">
        <v>8</v>
      </c>
      <c r="D148" s="120" t="s">
        <v>127</v>
      </c>
      <c r="E148" s="121" t="s">
        <v>216</v>
      </c>
      <c r="F148" s="122" t="s">
        <v>217</v>
      </c>
      <c r="G148" s="123" t="s">
        <v>208</v>
      </c>
      <c r="H148" s="124">
        <v>31.369</v>
      </c>
      <c r="I148" s="125"/>
      <c r="J148" s="125">
        <f>ROUND(I148*H148,2)</f>
        <v>0</v>
      </c>
      <c r="K148" s="122" t="s">
        <v>131</v>
      </c>
      <c r="L148" s="126"/>
      <c r="M148" s="127" t="s">
        <v>43</v>
      </c>
      <c r="N148" s="128">
        <v>6.0000000000000001E-3</v>
      </c>
      <c r="O148" s="128">
        <f>N148*H148</f>
        <v>0.18821399999999999</v>
      </c>
      <c r="P148" s="128">
        <v>0</v>
      </c>
      <c r="Q148" s="128">
        <f>P148*H148</f>
        <v>0</v>
      </c>
      <c r="R148" s="128">
        <v>0</v>
      </c>
      <c r="S148" s="129">
        <f>R148*H148</f>
        <v>0</v>
      </c>
      <c r="AO148" s="130" t="s">
        <v>132</v>
      </c>
      <c r="AQ148" s="130" t="s">
        <v>127</v>
      </c>
      <c r="AR148" s="130" t="s">
        <v>82</v>
      </c>
      <c r="AV148" s="2" t="s">
        <v>124</v>
      </c>
      <c r="BB148" s="131">
        <f>IF(M148="základní",J148,0)</f>
        <v>0</v>
      </c>
      <c r="BC148" s="131">
        <f>IF(M148="snížená",J148,0)</f>
        <v>0</v>
      </c>
      <c r="BD148" s="131">
        <f>IF(M148="zákl. přenesená",J148,0)</f>
        <v>0</v>
      </c>
      <c r="BE148" s="131">
        <f>IF(M148="sníž. přenesená",J148,0)</f>
        <v>0</v>
      </c>
      <c r="BF148" s="131">
        <f>IF(M148="nulová",J148,0)</f>
        <v>0</v>
      </c>
      <c r="BG148" s="2" t="s">
        <v>80</v>
      </c>
      <c r="BH148" s="131">
        <f>ROUND(I148*H148,2)</f>
        <v>0</v>
      </c>
      <c r="BI148" s="2" t="s">
        <v>132</v>
      </c>
      <c r="BJ148" s="130" t="s">
        <v>218</v>
      </c>
    </row>
    <row r="149" spans="2:62" s="14" customFormat="1" ht="107.25">
      <c r="B149" s="15"/>
      <c r="D149" s="134" t="s">
        <v>146</v>
      </c>
      <c r="F149" s="148" t="s">
        <v>215</v>
      </c>
      <c r="L149" s="149"/>
      <c r="M149" s="36"/>
      <c r="N149" s="36"/>
      <c r="O149" s="36"/>
      <c r="P149" s="36"/>
      <c r="Q149" s="36"/>
      <c r="R149" s="36"/>
      <c r="S149" s="37"/>
      <c r="AQ149" s="2" t="s">
        <v>146</v>
      </c>
      <c r="AR149" s="2" t="s">
        <v>82</v>
      </c>
    </row>
    <row r="150" spans="2:62" s="140" customFormat="1">
      <c r="B150" s="141"/>
      <c r="D150" s="134" t="s">
        <v>134</v>
      </c>
      <c r="E150" s="142"/>
      <c r="F150" s="143" t="s">
        <v>219</v>
      </c>
      <c r="H150" s="144">
        <v>31.369</v>
      </c>
      <c r="L150" s="145"/>
      <c r="M150" s="146"/>
      <c r="N150" s="146"/>
      <c r="O150" s="146"/>
      <c r="P150" s="146"/>
      <c r="Q150" s="146"/>
      <c r="R150" s="146"/>
      <c r="S150" s="147"/>
      <c r="AQ150" s="142" t="s">
        <v>134</v>
      </c>
      <c r="AR150" s="142" t="s">
        <v>82</v>
      </c>
      <c r="AS150" s="140" t="s">
        <v>82</v>
      </c>
      <c r="AT150" s="140" t="s">
        <v>33</v>
      </c>
      <c r="AU150" s="140" t="s">
        <v>80</v>
      </c>
      <c r="AV150" s="142" t="s">
        <v>124</v>
      </c>
    </row>
    <row r="151" spans="2:62" s="14" customFormat="1" ht="36" customHeight="1">
      <c r="B151" s="119"/>
      <c r="C151" s="120" t="s">
        <v>220</v>
      </c>
      <c r="D151" s="120" t="s">
        <v>127</v>
      </c>
      <c r="E151" s="121" t="s">
        <v>221</v>
      </c>
      <c r="F151" s="122" t="s">
        <v>222</v>
      </c>
      <c r="G151" s="123" t="s">
        <v>208</v>
      </c>
      <c r="H151" s="124">
        <v>1.651</v>
      </c>
      <c r="I151" s="125"/>
      <c r="J151" s="125">
        <f>ROUND(I151*H151,2)</f>
        <v>0</v>
      </c>
      <c r="K151" s="122" t="s">
        <v>131</v>
      </c>
      <c r="L151" s="126"/>
      <c r="M151" s="127" t="s">
        <v>43</v>
      </c>
      <c r="N151" s="128">
        <v>0</v>
      </c>
      <c r="O151" s="128">
        <f>N151*H151</f>
        <v>0</v>
      </c>
      <c r="P151" s="128">
        <v>0</v>
      </c>
      <c r="Q151" s="128">
        <f>P151*H151</f>
        <v>0</v>
      </c>
      <c r="R151" s="128">
        <v>0</v>
      </c>
      <c r="S151" s="129">
        <f>R151*H151</f>
        <v>0</v>
      </c>
      <c r="AO151" s="130" t="s">
        <v>132</v>
      </c>
      <c r="AQ151" s="130" t="s">
        <v>127</v>
      </c>
      <c r="AR151" s="130" t="s">
        <v>82</v>
      </c>
      <c r="AV151" s="2" t="s">
        <v>124</v>
      </c>
      <c r="BB151" s="131">
        <f>IF(M151="základní",J151,0)</f>
        <v>0</v>
      </c>
      <c r="BC151" s="131">
        <f>IF(M151="snížená",J151,0)</f>
        <v>0</v>
      </c>
      <c r="BD151" s="131">
        <f>IF(M151="zákl. přenesená",J151,0)</f>
        <v>0</v>
      </c>
      <c r="BE151" s="131">
        <f>IF(M151="sníž. přenesená",J151,0)</f>
        <v>0</v>
      </c>
      <c r="BF151" s="131">
        <f>IF(M151="nulová",J151,0)</f>
        <v>0</v>
      </c>
      <c r="BG151" s="2" t="s">
        <v>80</v>
      </c>
      <c r="BH151" s="131">
        <f>ROUND(I151*H151,2)</f>
        <v>0</v>
      </c>
      <c r="BI151" s="2" t="s">
        <v>132</v>
      </c>
      <c r="BJ151" s="130" t="s">
        <v>223</v>
      </c>
    </row>
    <row r="152" spans="2:62" s="14" customFormat="1" ht="107.25">
      <c r="B152" s="15"/>
      <c r="D152" s="134" t="s">
        <v>146</v>
      </c>
      <c r="F152" s="148" t="s">
        <v>224</v>
      </c>
      <c r="L152" s="149"/>
      <c r="M152" s="36"/>
      <c r="N152" s="36"/>
      <c r="O152" s="36"/>
      <c r="P152" s="36"/>
      <c r="Q152" s="36"/>
      <c r="R152" s="36"/>
      <c r="S152" s="37"/>
      <c r="AQ152" s="2" t="s">
        <v>146</v>
      </c>
      <c r="AR152" s="2" t="s">
        <v>82</v>
      </c>
    </row>
    <row r="153" spans="2:62" s="106" customFormat="1" ht="22.9" customHeight="1">
      <c r="B153" s="107"/>
      <c r="D153" s="108" t="s">
        <v>71</v>
      </c>
      <c r="E153" s="117" t="s">
        <v>225</v>
      </c>
      <c r="F153" s="117" t="s">
        <v>226</v>
      </c>
      <c r="J153" s="118">
        <f>BH153</f>
        <v>0</v>
      </c>
      <c r="L153" s="111"/>
      <c r="M153" s="112"/>
      <c r="N153" s="112"/>
      <c r="O153" s="113">
        <f>SUM(O154:O155)</f>
        <v>0.91036399999999995</v>
      </c>
      <c r="P153" s="112"/>
      <c r="Q153" s="113">
        <f>SUM(Q154:Q155)</f>
        <v>0</v>
      </c>
      <c r="R153" s="112"/>
      <c r="S153" s="114">
        <f>SUM(S154:S155)</f>
        <v>0</v>
      </c>
      <c r="AO153" s="108" t="s">
        <v>80</v>
      </c>
      <c r="AQ153" s="115" t="s">
        <v>71</v>
      </c>
      <c r="AR153" s="115" t="s">
        <v>80</v>
      </c>
      <c r="AV153" s="108" t="s">
        <v>124</v>
      </c>
      <c r="BH153" s="116">
        <f>SUM(BH154:BH155)</f>
        <v>0</v>
      </c>
    </row>
    <row r="154" spans="2:62" s="14" customFormat="1" ht="48" customHeight="1">
      <c r="B154" s="119"/>
      <c r="C154" s="120" t="s">
        <v>227</v>
      </c>
      <c r="D154" s="120" t="s">
        <v>127</v>
      </c>
      <c r="E154" s="121" t="s">
        <v>228</v>
      </c>
      <c r="F154" s="122" t="s">
        <v>229</v>
      </c>
      <c r="G154" s="123" t="s">
        <v>208</v>
      </c>
      <c r="H154" s="124">
        <v>0.36399999999999999</v>
      </c>
      <c r="I154" s="125"/>
      <c r="J154" s="125">
        <f>ROUND(I154*H154,2)</f>
        <v>0</v>
      </c>
      <c r="K154" s="122" t="s">
        <v>131</v>
      </c>
      <c r="L154" s="126"/>
      <c r="M154" s="127" t="s">
        <v>43</v>
      </c>
      <c r="N154" s="128">
        <v>2.5009999999999999</v>
      </c>
      <c r="O154" s="128">
        <f>N154*H154</f>
        <v>0.91036399999999995</v>
      </c>
      <c r="P154" s="128">
        <v>0</v>
      </c>
      <c r="Q154" s="128">
        <f>P154*H154</f>
        <v>0</v>
      </c>
      <c r="R154" s="128">
        <v>0</v>
      </c>
      <c r="S154" s="129">
        <f>R154*H154</f>
        <v>0</v>
      </c>
      <c r="AO154" s="130" t="s">
        <v>132</v>
      </c>
      <c r="AQ154" s="130" t="s">
        <v>127</v>
      </c>
      <c r="AR154" s="130" t="s">
        <v>82</v>
      </c>
      <c r="AV154" s="2" t="s">
        <v>124</v>
      </c>
      <c r="BB154" s="131">
        <f>IF(M154="základní",J154,0)</f>
        <v>0</v>
      </c>
      <c r="BC154" s="131">
        <f>IF(M154="snížená",J154,0)</f>
        <v>0</v>
      </c>
      <c r="BD154" s="131">
        <f>IF(M154="zákl. přenesená",J154,0)</f>
        <v>0</v>
      </c>
      <c r="BE154" s="131">
        <f>IF(M154="sníž. přenesená",J154,0)</f>
        <v>0</v>
      </c>
      <c r="BF154" s="131">
        <f>IF(M154="nulová",J154,0)</f>
        <v>0</v>
      </c>
      <c r="BG154" s="2" t="s">
        <v>80</v>
      </c>
      <c r="BH154" s="131">
        <f>ROUND(I154*H154,2)</f>
        <v>0</v>
      </c>
      <c r="BI154" s="2" t="s">
        <v>132</v>
      </c>
      <c r="BJ154" s="130" t="s">
        <v>230</v>
      </c>
    </row>
    <row r="155" spans="2:62" s="14" customFormat="1" ht="87.75">
      <c r="B155" s="15"/>
      <c r="D155" s="134" t="s">
        <v>146</v>
      </c>
      <c r="F155" s="148" t="s">
        <v>231</v>
      </c>
      <c r="L155" s="149"/>
      <c r="M155" s="36"/>
      <c r="N155" s="36"/>
      <c r="O155" s="36"/>
      <c r="P155" s="36"/>
      <c r="Q155" s="36"/>
      <c r="R155" s="36"/>
      <c r="S155" s="37"/>
      <c r="AQ155" s="2" t="s">
        <v>146</v>
      </c>
      <c r="AR155" s="2" t="s">
        <v>82</v>
      </c>
    </row>
    <row r="156" spans="2:62" s="106" customFormat="1" ht="25.9" customHeight="1">
      <c r="B156" s="107"/>
      <c r="D156" s="108" t="s">
        <v>71</v>
      </c>
      <c r="E156" s="109" t="s">
        <v>232</v>
      </c>
      <c r="F156" s="109" t="s">
        <v>233</v>
      </c>
      <c r="J156" s="110">
        <f>SUM(J157,J159,J164,J172,J179,J181,J183,J217,J236,J243)</f>
        <v>0</v>
      </c>
      <c r="L156" s="111"/>
      <c r="M156" s="112"/>
      <c r="N156" s="112"/>
      <c r="O156" s="113">
        <f>O157+O159+O164+O172+O179+O181+O183+O217+O236+O243</f>
        <v>7746.893516000001</v>
      </c>
      <c r="P156" s="112"/>
      <c r="Q156" s="113">
        <f>Q157+Q159+Q164+Q172+Q179+Q181+Q183+Q217+Q236+Q243</f>
        <v>2.2305913800000003</v>
      </c>
      <c r="R156" s="112"/>
      <c r="S156" s="114">
        <f>S157+S159+S164+S172+S179+S181+S183+S217+S236+S243</f>
        <v>0.15321013</v>
      </c>
      <c r="AO156" s="108" t="s">
        <v>82</v>
      </c>
      <c r="AQ156" s="115" t="s">
        <v>71</v>
      </c>
      <c r="AR156" s="115" t="s">
        <v>72</v>
      </c>
      <c r="AV156" s="108" t="s">
        <v>124</v>
      </c>
      <c r="BH156" s="116">
        <f>BH157+BH159+BH164+BH172+BH179+BH181+BH183+BH217+BH236+BH243</f>
        <v>0</v>
      </c>
    </row>
    <row r="157" spans="2:62" s="106" customFormat="1" ht="22.9" customHeight="1">
      <c r="B157" s="107"/>
      <c r="D157" s="108" t="s">
        <v>71</v>
      </c>
      <c r="E157" s="117" t="s">
        <v>234</v>
      </c>
      <c r="F157" s="117" t="s">
        <v>235</v>
      </c>
      <c r="J157" s="118">
        <f>BH157</f>
        <v>0</v>
      </c>
      <c r="L157" s="111"/>
      <c r="M157" s="112"/>
      <c r="N157" s="112"/>
      <c r="O157" s="113">
        <f>O158</f>
        <v>3034.57</v>
      </c>
      <c r="P157" s="112"/>
      <c r="Q157" s="113">
        <f>Q158</f>
        <v>0</v>
      </c>
      <c r="R157" s="112"/>
      <c r="S157" s="114">
        <f>S158</f>
        <v>0</v>
      </c>
      <c r="AO157" s="108" t="s">
        <v>82</v>
      </c>
      <c r="AQ157" s="115" t="s">
        <v>71</v>
      </c>
      <c r="AR157" s="115" t="s">
        <v>80</v>
      </c>
      <c r="AV157" s="108" t="s">
        <v>124</v>
      </c>
      <c r="BH157" s="116">
        <f>BH158</f>
        <v>0</v>
      </c>
    </row>
    <row r="158" spans="2:62" s="14" customFormat="1" ht="16.5" customHeight="1">
      <c r="B158" s="119"/>
      <c r="C158" s="120" t="s">
        <v>236</v>
      </c>
      <c r="D158" s="120" t="s">
        <v>237</v>
      </c>
      <c r="E158" s="121" t="s">
        <v>238</v>
      </c>
      <c r="F158" s="257" t="s">
        <v>239</v>
      </c>
      <c r="G158" s="123" t="s">
        <v>240</v>
      </c>
      <c r="H158" s="124">
        <v>1</v>
      </c>
      <c r="I158" s="125"/>
      <c r="J158" s="125">
        <f>ROUND(I158*H158,2)</f>
        <v>0</v>
      </c>
      <c r="K158" s="122" t="s">
        <v>241</v>
      </c>
      <c r="L158" s="126"/>
      <c r="M158" s="127" t="s">
        <v>43</v>
      </c>
      <c r="N158" s="128">
        <v>3034.57</v>
      </c>
      <c r="O158" s="128">
        <f>N158*H158</f>
        <v>3034.57</v>
      </c>
      <c r="P158" s="128">
        <v>0</v>
      </c>
      <c r="Q158" s="128">
        <f>P158*H158</f>
        <v>0</v>
      </c>
      <c r="R158" s="128">
        <v>0</v>
      </c>
      <c r="S158" s="129">
        <f>R158*H158</f>
        <v>0</v>
      </c>
      <c r="AO158" s="130" t="s">
        <v>220</v>
      </c>
      <c r="AQ158" s="130" t="s">
        <v>127</v>
      </c>
      <c r="AR158" s="130" t="s">
        <v>82</v>
      </c>
      <c r="AV158" s="2" t="s">
        <v>124</v>
      </c>
      <c r="BB158" s="131">
        <f>IF(M158="základní",J158,0)</f>
        <v>0</v>
      </c>
      <c r="BC158" s="131">
        <f>IF(M158="snížená",J158,0)</f>
        <v>0</v>
      </c>
      <c r="BD158" s="131">
        <f>IF(M158="zákl. přenesená",J158,0)</f>
        <v>0</v>
      </c>
      <c r="BE158" s="131">
        <f>IF(M158="sníž. přenesená",J158,0)</f>
        <v>0</v>
      </c>
      <c r="BF158" s="131">
        <f>IF(M158="nulová",J158,0)</f>
        <v>0</v>
      </c>
      <c r="BG158" s="2" t="s">
        <v>80</v>
      </c>
      <c r="BH158" s="131">
        <f>ROUND(I158*H158,2)</f>
        <v>0</v>
      </c>
      <c r="BI158" s="2" t="s">
        <v>220</v>
      </c>
      <c r="BJ158" s="130" t="s">
        <v>242</v>
      </c>
    </row>
    <row r="159" spans="2:62" s="106" customFormat="1" ht="22.9" customHeight="1">
      <c r="B159" s="107"/>
      <c r="D159" s="108" t="s">
        <v>71</v>
      </c>
      <c r="E159" s="117" t="s">
        <v>243</v>
      </c>
      <c r="F159" s="117" t="s">
        <v>244</v>
      </c>
      <c r="J159" s="118">
        <f>BH159</f>
        <v>0</v>
      </c>
      <c r="L159" s="111"/>
      <c r="M159" s="112"/>
      <c r="N159" s="112"/>
      <c r="O159" s="113">
        <f>SUM(O160:O163)</f>
        <v>2368.2470000000003</v>
      </c>
      <c r="P159" s="112"/>
      <c r="Q159" s="113">
        <f>SUM(Q160:Q163)</f>
        <v>0</v>
      </c>
      <c r="R159" s="112"/>
      <c r="S159" s="114">
        <f>SUM(S160:S163)</f>
        <v>8.5199999999999998E-3</v>
      </c>
      <c r="AO159" s="108" t="s">
        <v>82</v>
      </c>
      <c r="AQ159" s="115" t="s">
        <v>71</v>
      </c>
      <c r="AR159" s="115" t="s">
        <v>80</v>
      </c>
      <c r="AV159" s="108" t="s">
        <v>124</v>
      </c>
      <c r="BH159" s="116">
        <f>SUM(BH160:BH163)</f>
        <v>0</v>
      </c>
    </row>
    <row r="160" spans="2:62" s="14" customFormat="1" ht="24" customHeight="1">
      <c r="B160" s="119"/>
      <c r="C160" s="120" t="s">
        <v>245</v>
      </c>
      <c r="D160" s="120" t="s">
        <v>127</v>
      </c>
      <c r="E160" s="121" t="s">
        <v>246</v>
      </c>
      <c r="F160" s="122" t="s">
        <v>247</v>
      </c>
      <c r="G160" s="123" t="s">
        <v>144</v>
      </c>
      <c r="H160" s="124">
        <v>4</v>
      </c>
      <c r="I160" s="125"/>
      <c r="J160" s="125">
        <f>ROUND(I160*H160,2)</f>
        <v>0</v>
      </c>
      <c r="K160" s="122" t="s">
        <v>131</v>
      </c>
      <c r="L160" s="126"/>
      <c r="M160" s="127" t="s">
        <v>43</v>
      </c>
      <c r="N160" s="128">
        <v>0.17299999999999999</v>
      </c>
      <c r="O160" s="128">
        <f>N160*H160</f>
        <v>0.69199999999999995</v>
      </c>
      <c r="P160" s="128">
        <v>0</v>
      </c>
      <c r="Q160" s="128">
        <f>P160*H160</f>
        <v>0</v>
      </c>
      <c r="R160" s="128">
        <v>2.1299999999999999E-3</v>
      </c>
      <c r="S160" s="129">
        <f>R160*H160</f>
        <v>8.5199999999999998E-3</v>
      </c>
      <c r="AO160" s="130" t="s">
        <v>220</v>
      </c>
      <c r="AQ160" s="130" t="s">
        <v>127</v>
      </c>
      <c r="AR160" s="130" t="s">
        <v>82</v>
      </c>
      <c r="AV160" s="2" t="s">
        <v>124</v>
      </c>
      <c r="BB160" s="131">
        <f>IF(M160="základní",J160,0)</f>
        <v>0</v>
      </c>
      <c r="BC160" s="131">
        <f>IF(M160="snížená",J160,0)</f>
        <v>0</v>
      </c>
      <c r="BD160" s="131">
        <f>IF(M160="zákl. přenesená",J160,0)</f>
        <v>0</v>
      </c>
      <c r="BE160" s="131">
        <f>IF(M160="sníž. přenesená",J160,0)</f>
        <v>0</v>
      </c>
      <c r="BF160" s="131">
        <f>IF(M160="nulová",J160,0)</f>
        <v>0</v>
      </c>
      <c r="BG160" s="2" t="s">
        <v>80</v>
      </c>
      <c r="BH160" s="131">
        <f>ROUND(I160*H160,2)</f>
        <v>0</v>
      </c>
      <c r="BI160" s="2" t="s">
        <v>220</v>
      </c>
      <c r="BJ160" s="130" t="s">
        <v>248</v>
      </c>
    </row>
    <row r="161" spans="2:62" s="14" customFormat="1" ht="36" customHeight="1">
      <c r="B161" s="119"/>
      <c r="C161" s="120" t="s">
        <v>249</v>
      </c>
      <c r="D161" s="120" t="s">
        <v>127</v>
      </c>
      <c r="E161" s="121" t="s">
        <v>250</v>
      </c>
      <c r="F161" s="122" t="s">
        <v>251</v>
      </c>
      <c r="G161" s="123" t="s">
        <v>208</v>
      </c>
      <c r="H161" s="124">
        <v>1</v>
      </c>
      <c r="I161" s="125"/>
      <c r="J161" s="125">
        <f>ROUND(I161*H161,2)</f>
        <v>0</v>
      </c>
      <c r="K161" s="122" t="s">
        <v>131</v>
      </c>
      <c r="L161" s="126"/>
      <c r="M161" s="127" t="s">
        <v>43</v>
      </c>
      <c r="N161" s="128">
        <v>4.1550000000000002</v>
      </c>
      <c r="O161" s="128">
        <f>N161*H161</f>
        <v>4.1550000000000002</v>
      </c>
      <c r="P161" s="128">
        <v>0</v>
      </c>
      <c r="Q161" s="128">
        <f>P161*H161</f>
        <v>0</v>
      </c>
      <c r="R161" s="128">
        <v>0</v>
      </c>
      <c r="S161" s="129">
        <f>R161*H161</f>
        <v>0</v>
      </c>
      <c r="AO161" s="130" t="s">
        <v>220</v>
      </c>
      <c r="AQ161" s="130" t="s">
        <v>127</v>
      </c>
      <c r="AR161" s="130" t="s">
        <v>82</v>
      </c>
      <c r="AV161" s="2" t="s">
        <v>124</v>
      </c>
      <c r="BB161" s="131">
        <f>IF(M161="základní",J161,0)</f>
        <v>0</v>
      </c>
      <c r="BC161" s="131">
        <f>IF(M161="snížená",J161,0)</f>
        <v>0</v>
      </c>
      <c r="BD161" s="131">
        <f>IF(M161="zákl. přenesená",J161,0)</f>
        <v>0</v>
      </c>
      <c r="BE161" s="131">
        <f>IF(M161="sníž. přenesená",J161,0)</f>
        <v>0</v>
      </c>
      <c r="BF161" s="131">
        <f>IF(M161="nulová",J161,0)</f>
        <v>0</v>
      </c>
      <c r="BG161" s="2" t="s">
        <v>80</v>
      </c>
      <c r="BH161" s="131">
        <f>ROUND(I161*H161,2)</f>
        <v>0</v>
      </c>
      <c r="BI161" s="2" t="s">
        <v>220</v>
      </c>
      <c r="BJ161" s="130" t="s">
        <v>252</v>
      </c>
    </row>
    <row r="162" spans="2:62" s="14" customFormat="1" ht="16.5" customHeight="1">
      <c r="B162" s="119"/>
      <c r="C162" s="120" t="s">
        <v>7</v>
      </c>
      <c r="D162" s="120" t="s">
        <v>237</v>
      </c>
      <c r="E162" s="121" t="s">
        <v>253</v>
      </c>
      <c r="F162" s="122" t="s">
        <v>254</v>
      </c>
      <c r="G162" s="123" t="s">
        <v>144</v>
      </c>
      <c r="H162" s="124">
        <v>9</v>
      </c>
      <c r="I162" s="125"/>
      <c r="J162" s="125">
        <f>ROUND(I162*H162,2)</f>
        <v>0</v>
      </c>
      <c r="K162" s="122" t="s">
        <v>241</v>
      </c>
      <c r="L162" s="126"/>
      <c r="M162" s="127" t="s">
        <v>43</v>
      </c>
      <c r="N162" s="128">
        <v>131.30000000000001</v>
      </c>
      <c r="O162" s="128">
        <f>N162*H162</f>
        <v>1181.7</v>
      </c>
      <c r="P162" s="128">
        <v>0</v>
      </c>
      <c r="Q162" s="128">
        <f>P162*H162</f>
        <v>0</v>
      </c>
      <c r="R162" s="128">
        <v>0</v>
      </c>
      <c r="S162" s="129">
        <f>R162*H162</f>
        <v>0</v>
      </c>
      <c r="AO162" s="130" t="s">
        <v>220</v>
      </c>
      <c r="AQ162" s="130" t="s">
        <v>127</v>
      </c>
      <c r="AR162" s="130" t="s">
        <v>82</v>
      </c>
      <c r="AV162" s="2" t="s">
        <v>124</v>
      </c>
      <c r="BB162" s="131">
        <f>IF(M162="základní",J162,0)</f>
        <v>0</v>
      </c>
      <c r="BC162" s="131">
        <f>IF(M162="snížená",J162,0)</f>
        <v>0</v>
      </c>
      <c r="BD162" s="131">
        <f>IF(M162="zákl. přenesená",J162,0)</f>
        <v>0</v>
      </c>
      <c r="BE162" s="131">
        <f>IF(M162="sníž. přenesená",J162,0)</f>
        <v>0</v>
      </c>
      <c r="BF162" s="131">
        <f>IF(M162="nulová",J162,0)</f>
        <v>0</v>
      </c>
      <c r="BG162" s="2" t="s">
        <v>80</v>
      </c>
      <c r="BH162" s="131">
        <f>ROUND(I162*H162,2)</f>
        <v>0</v>
      </c>
      <c r="BI162" s="2" t="s">
        <v>220</v>
      </c>
      <c r="BJ162" s="130" t="s">
        <v>255</v>
      </c>
    </row>
    <row r="163" spans="2:62" s="14" customFormat="1" ht="16.5" customHeight="1">
      <c r="B163" s="119"/>
      <c r="C163" s="120" t="s">
        <v>256</v>
      </c>
      <c r="D163" s="120" t="s">
        <v>237</v>
      </c>
      <c r="E163" s="121" t="s">
        <v>257</v>
      </c>
      <c r="F163" s="122" t="s">
        <v>258</v>
      </c>
      <c r="G163" s="123" t="s">
        <v>144</v>
      </c>
      <c r="H163" s="124">
        <v>9</v>
      </c>
      <c r="I163" s="125"/>
      <c r="J163" s="125">
        <f>ROUND(I163*H163,2)</f>
        <v>0</v>
      </c>
      <c r="K163" s="122" t="s">
        <v>241</v>
      </c>
      <c r="L163" s="126"/>
      <c r="M163" s="127" t="s">
        <v>43</v>
      </c>
      <c r="N163" s="128">
        <v>131.30000000000001</v>
      </c>
      <c r="O163" s="128">
        <f>N163*H163</f>
        <v>1181.7</v>
      </c>
      <c r="P163" s="128">
        <v>0</v>
      </c>
      <c r="Q163" s="128">
        <f>P163*H163</f>
        <v>0</v>
      </c>
      <c r="R163" s="128">
        <v>0</v>
      </c>
      <c r="S163" s="129">
        <f>R163*H163</f>
        <v>0</v>
      </c>
      <c r="AO163" s="130" t="s">
        <v>220</v>
      </c>
      <c r="AQ163" s="130" t="s">
        <v>127</v>
      </c>
      <c r="AR163" s="130" t="s">
        <v>82</v>
      </c>
      <c r="AV163" s="2" t="s">
        <v>124</v>
      </c>
      <c r="BB163" s="131">
        <f>IF(M163="základní",J163,0)</f>
        <v>0</v>
      </c>
      <c r="BC163" s="131">
        <f>IF(M163="snížená",J163,0)</f>
        <v>0</v>
      </c>
      <c r="BD163" s="131">
        <f>IF(M163="zákl. přenesená",J163,0)</f>
        <v>0</v>
      </c>
      <c r="BE163" s="131">
        <f>IF(M163="sníž. přenesená",J163,0)</f>
        <v>0</v>
      </c>
      <c r="BF163" s="131">
        <f>IF(M163="nulová",J163,0)</f>
        <v>0</v>
      </c>
      <c r="BG163" s="2" t="s">
        <v>80</v>
      </c>
      <c r="BH163" s="131">
        <f>ROUND(I163*H163,2)</f>
        <v>0</v>
      </c>
      <c r="BI163" s="2" t="s">
        <v>220</v>
      </c>
      <c r="BJ163" s="130" t="s">
        <v>259</v>
      </c>
    </row>
    <row r="164" spans="2:62" s="106" customFormat="1" ht="22.9" customHeight="1">
      <c r="B164" s="107"/>
      <c r="D164" s="108" t="s">
        <v>71</v>
      </c>
      <c r="E164" s="117" t="s">
        <v>260</v>
      </c>
      <c r="F164" s="117" t="s">
        <v>261</v>
      </c>
      <c r="J164" s="118">
        <f>BH164</f>
        <v>0</v>
      </c>
      <c r="L164" s="111"/>
      <c r="M164" s="112"/>
      <c r="N164" s="112"/>
      <c r="O164" s="113">
        <f>SUM(O165:O171)</f>
        <v>2117.3530000000001</v>
      </c>
      <c r="P164" s="112"/>
      <c r="Q164" s="113">
        <f>SUM(Q165:Q171)</f>
        <v>0</v>
      </c>
      <c r="R164" s="112"/>
      <c r="S164" s="114">
        <f>SUM(S165:S171)</f>
        <v>6.2850000000000003E-2</v>
      </c>
      <c r="AO164" s="108" t="s">
        <v>82</v>
      </c>
      <c r="AQ164" s="115" t="s">
        <v>71</v>
      </c>
      <c r="AR164" s="115" t="s">
        <v>80</v>
      </c>
      <c r="AV164" s="108" t="s">
        <v>124</v>
      </c>
      <c r="BH164" s="116">
        <f>SUM(BH165:BH171)</f>
        <v>0</v>
      </c>
    </row>
    <row r="165" spans="2:62" s="14" customFormat="1" ht="24">
      <c r="B165" s="119"/>
      <c r="C165" s="120" t="s">
        <v>262</v>
      </c>
      <c r="D165" s="120" t="s">
        <v>127</v>
      </c>
      <c r="E165" s="121" t="s">
        <v>263</v>
      </c>
      <c r="F165" s="122" t="s">
        <v>264</v>
      </c>
      <c r="G165" s="123" t="s">
        <v>265</v>
      </c>
      <c r="H165" s="124">
        <v>2</v>
      </c>
      <c r="I165" s="125"/>
      <c r="J165" s="125">
        <f t="shared" ref="J165:J171" si="0">ROUND(I165*H165,2)</f>
        <v>0</v>
      </c>
      <c r="K165" s="122" t="s">
        <v>131</v>
      </c>
      <c r="L165" s="126"/>
      <c r="M165" s="127" t="s">
        <v>43</v>
      </c>
      <c r="N165" s="128">
        <v>0.36199999999999999</v>
      </c>
      <c r="O165" s="128">
        <f t="shared" ref="O165:O171" si="1">N165*H165</f>
        <v>0.72399999999999998</v>
      </c>
      <c r="P165" s="128">
        <v>0</v>
      </c>
      <c r="Q165" s="128">
        <f t="shared" ref="Q165:Q171" si="2">P165*H165</f>
        <v>0</v>
      </c>
      <c r="R165" s="128">
        <v>1.9460000000000002E-2</v>
      </c>
      <c r="S165" s="129">
        <f t="shared" ref="S165:S171" si="3">R165*H165</f>
        <v>3.8920000000000003E-2</v>
      </c>
      <c r="AO165" s="130" t="s">
        <v>220</v>
      </c>
      <c r="AQ165" s="130" t="s">
        <v>127</v>
      </c>
      <c r="AR165" s="130" t="s">
        <v>82</v>
      </c>
      <c r="AV165" s="2" t="s">
        <v>124</v>
      </c>
      <c r="BB165" s="131">
        <f t="shared" ref="BB165:BB171" si="4">IF(M165="základní",J165,0)</f>
        <v>0</v>
      </c>
      <c r="BC165" s="131">
        <f t="shared" ref="BC165:BC171" si="5">IF(M165="snížená",J165,0)</f>
        <v>0</v>
      </c>
      <c r="BD165" s="131">
        <f t="shared" ref="BD165:BD171" si="6">IF(M165="zákl. přenesená",J165,0)</f>
        <v>0</v>
      </c>
      <c r="BE165" s="131">
        <f t="shared" ref="BE165:BE171" si="7">IF(M165="sníž. přenesená",J165,0)</f>
        <v>0</v>
      </c>
      <c r="BF165" s="131">
        <f t="shared" ref="BF165:BF171" si="8">IF(M165="nulová",J165,0)</f>
        <v>0</v>
      </c>
      <c r="BG165" s="2" t="s">
        <v>80</v>
      </c>
      <c r="BH165" s="131">
        <f t="shared" ref="BH165:BH171" si="9">ROUND(I165*H165,2)</f>
        <v>0</v>
      </c>
      <c r="BI165" s="2" t="s">
        <v>220</v>
      </c>
      <c r="BJ165" s="130" t="s">
        <v>266</v>
      </c>
    </row>
    <row r="166" spans="2:62" s="14" customFormat="1" ht="36">
      <c r="B166" s="119"/>
      <c r="C166" s="120" t="s">
        <v>267</v>
      </c>
      <c r="D166" s="120" t="s">
        <v>127</v>
      </c>
      <c r="E166" s="121" t="s">
        <v>268</v>
      </c>
      <c r="F166" s="122" t="s">
        <v>269</v>
      </c>
      <c r="G166" s="123" t="s">
        <v>265</v>
      </c>
      <c r="H166" s="124">
        <v>1</v>
      </c>
      <c r="I166" s="125"/>
      <c r="J166" s="125">
        <f t="shared" si="0"/>
        <v>0</v>
      </c>
      <c r="K166" s="122" t="s">
        <v>131</v>
      </c>
      <c r="L166" s="126"/>
      <c r="M166" s="127" t="s">
        <v>43</v>
      </c>
      <c r="N166" s="128">
        <v>0.57899999999999996</v>
      </c>
      <c r="O166" s="128">
        <f t="shared" si="1"/>
        <v>0.57899999999999996</v>
      </c>
      <c r="P166" s="128">
        <v>0</v>
      </c>
      <c r="Q166" s="128">
        <f t="shared" si="2"/>
        <v>0</v>
      </c>
      <c r="R166" s="128">
        <v>1.8800000000000001E-2</v>
      </c>
      <c r="S166" s="129">
        <f t="shared" si="3"/>
        <v>1.8800000000000001E-2</v>
      </c>
      <c r="AO166" s="130" t="s">
        <v>220</v>
      </c>
      <c r="AQ166" s="130" t="s">
        <v>127</v>
      </c>
      <c r="AR166" s="130" t="s">
        <v>82</v>
      </c>
      <c r="AV166" s="2" t="s">
        <v>124</v>
      </c>
      <c r="BB166" s="131">
        <f t="shared" si="4"/>
        <v>0</v>
      </c>
      <c r="BC166" s="131">
        <f t="shared" si="5"/>
        <v>0</v>
      </c>
      <c r="BD166" s="131">
        <f t="shared" si="6"/>
        <v>0</v>
      </c>
      <c r="BE166" s="131">
        <f t="shared" si="7"/>
        <v>0</v>
      </c>
      <c r="BF166" s="131">
        <f t="shared" si="8"/>
        <v>0</v>
      </c>
      <c r="BG166" s="2" t="s">
        <v>80</v>
      </c>
      <c r="BH166" s="131">
        <f t="shared" si="9"/>
        <v>0</v>
      </c>
      <c r="BI166" s="2" t="s">
        <v>220</v>
      </c>
      <c r="BJ166" s="130" t="s">
        <v>270</v>
      </c>
    </row>
    <row r="167" spans="2:62" s="14" customFormat="1" ht="48">
      <c r="B167" s="119"/>
      <c r="C167" s="120" t="s">
        <v>271</v>
      </c>
      <c r="D167" s="120" t="s">
        <v>127</v>
      </c>
      <c r="E167" s="121" t="s">
        <v>272</v>
      </c>
      <c r="F167" s="122" t="s">
        <v>273</v>
      </c>
      <c r="G167" s="123" t="s">
        <v>208</v>
      </c>
      <c r="H167" s="124">
        <v>1</v>
      </c>
      <c r="I167" s="125"/>
      <c r="J167" s="125">
        <f t="shared" si="0"/>
        <v>0</v>
      </c>
      <c r="K167" s="122" t="s">
        <v>131</v>
      </c>
      <c r="L167" s="126"/>
      <c r="M167" s="127" t="s">
        <v>43</v>
      </c>
      <c r="N167" s="128">
        <v>3.97</v>
      </c>
      <c r="O167" s="128">
        <f t="shared" si="1"/>
        <v>3.97</v>
      </c>
      <c r="P167" s="128">
        <v>0</v>
      </c>
      <c r="Q167" s="128">
        <f t="shared" si="2"/>
        <v>0</v>
      </c>
      <c r="R167" s="128">
        <v>0</v>
      </c>
      <c r="S167" s="129">
        <f t="shared" si="3"/>
        <v>0</v>
      </c>
      <c r="AO167" s="130" t="s">
        <v>220</v>
      </c>
      <c r="AQ167" s="130" t="s">
        <v>127</v>
      </c>
      <c r="AR167" s="130" t="s">
        <v>82</v>
      </c>
      <c r="AV167" s="2" t="s">
        <v>124</v>
      </c>
      <c r="BB167" s="131">
        <f t="shared" si="4"/>
        <v>0</v>
      </c>
      <c r="BC167" s="131">
        <f t="shared" si="5"/>
        <v>0</v>
      </c>
      <c r="BD167" s="131">
        <f t="shared" si="6"/>
        <v>0</v>
      </c>
      <c r="BE167" s="131">
        <f t="shared" si="7"/>
        <v>0</v>
      </c>
      <c r="BF167" s="131">
        <f t="shared" si="8"/>
        <v>0</v>
      </c>
      <c r="BG167" s="2" t="s">
        <v>80</v>
      </c>
      <c r="BH167" s="131">
        <f t="shared" si="9"/>
        <v>0</v>
      </c>
      <c r="BI167" s="2" t="s">
        <v>220</v>
      </c>
      <c r="BJ167" s="130" t="s">
        <v>274</v>
      </c>
    </row>
    <row r="168" spans="2:62" s="14" customFormat="1" ht="16.5" customHeight="1">
      <c r="B168" s="119"/>
      <c r="C168" s="120" t="s">
        <v>275</v>
      </c>
      <c r="D168" s="120" t="s">
        <v>127</v>
      </c>
      <c r="E168" s="121" t="s">
        <v>276</v>
      </c>
      <c r="F168" s="122" t="s">
        <v>277</v>
      </c>
      <c r="G168" s="123" t="s">
        <v>265</v>
      </c>
      <c r="H168" s="124">
        <v>3</v>
      </c>
      <c r="I168" s="125"/>
      <c r="J168" s="125">
        <f t="shared" si="0"/>
        <v>0</v>
      </c>
      <c r="K168" s="122" t="s">
        <v>131</v>
      </c>
      <c r="L168" s="126"/>
      <c r="M168" s="127" t="s">
        <v>43</v>
      </c>
      <c r="N168" s="128">
        <v>0.222</v>
      </c>
      <c r="O168" s="128">
        <f t="shared" si="1"/>
        <v>0.66600000000000004</v>
      </c>
      <c r="P168" s="128">
        <v>0</v>
      </c>
      <c r="Q168" s="128">
        <f t="shared" si="2"/>
        <v>0</v>
      </c>
      <c r="R168" s="128">
        <v>8.5999999999999998E-4</v>
      </c>
      <c r="S168" s="129">
        <f t="shared" si="3"/>
        <v>2.5799999999999998E-3</v>
      </c>
      <c r="AO168" s="130" t="s">
        <v>220</v>
      </c>
      <c r="AQ168" s="130" t="s">
        <v>127</v>
      </c>
      <c r="AR168" s="130" t="s">
        <v>82</v>
      </c>
      <c r="AV168" s="2" t="s">
        <v>124</v>
      </c>
      <c r="BB168" s="131">
        <f t="shared" si="4"/>
        <v>0</v>
      </c>
      <c r="BC168" s="131">
        <f t="shared" si="5"/>
        <v>0</v>
      </c>
      <c r="BD168" s="131">
        <f t="shared" si="6"/>
        <v>0</v>
      </c>
      <c r="BE168" s="131">
        <f t="shared" si="7"/>
        <v>0</v>
      </c>
      <c r="BF168" s="131">
        <f t="shared" si="8"/>
        <v>0</v>
      </c>
      <c r="BG168" s="2" t="s">
        <v>80</v>
      </c>
      <c r="BH168" s="131">
        <f t="shared" si="9"/>
        <v>0</v>
      </c>
      <c r="BI168" s="2" t="s">
        <v>220</v>
      </c>
      <c r="BJ168" s="130" t="s">
        <v>278</v>
      </c>
    </row>
    <row r="169" spans="2:62" s="14" customFormat="1" ht="24" customHeight="1">
      <c r="B169" s="119"/>
      <c r="C169" s="120" t="s">
        <v>279</v>
      </c>
      <c r="D169" s="120" t="s">
        <v>127</v>
      </c>
      <c r="E169" s="121" t="s">
        <v>280</v>
      </c>
      <c r="F169" s="122" t="s">
        <v>281</v>
      </c>
      <c r="G169" s="123" t="s">
        <v>171</v>
      </c>
      <c r="H169" s="124">
        <v>3</v>
      </c>
      <c r="I169" s="125"/>
      <c r="J169" s="125">
        <f t="shared" si="0"/>
        <v>0</v>
      </c>
      <c r="K169" s="122" t="s">
        <v>131</v>
      </c>
      <c r="L169" s="126"/>
      <c r="M169" s="127" t="s">
        <v>43</v>
      </c>
      <c r="N169" s="128">
        <v>3.7999999999999999E-2</v>
      </c>
      <c r="O169" s="128">
        <f t="shared" si="1"/>
        <v>0.11399999999999999</v>
      </c>
      <c r="P169" s="128">
        <v>0</v>
      </c>
      <c r="Q169" s="128">
        <f t="shared" si="2"/>
        <v>0</v>
      </c>
      <c r="R169" s="128">
        <v>8.4999999999999995E-4</v>
      </c>
      <c r="S169" s="129">
        <f t="shared" si="3"/>
        <v>2.5499999999999997E-3</v>
      </c>
      <c r="AO169" s="130" t="s">
        <v>220</v>
      </c>
      <c r="AQ169" s="130" t="s">
        <v>127</v>
      </c>
      <c r="AR169" s="130" t="s">
        <v>82</v>
      </c>
      <c r="AV169" s="2" t="s">
        <v>124</v>
      </c>
      <c r="BB169" s="131">
        <f t="shared" si="4"/>
        <v>0</v>
      </c>
      <c r="BC169" s="131">
        <f t="shared" si="5"/>
        <v>0</v>
      </c>
      <c r="BD169" s="131">
        <f t="shared" si="6"/>
        <v>0</v>
      </c>
      <c r="BE169" s="131">
        <f t="shared" si="7"/>
        <v>0</v>
      </c>
      <c r="BF169" s="131">
        <f t="shared" si="8"/>
        <v>0</v>
      </c>
      <c r="BG169" s="2" t="s">
        <v>80</v>
      </c>
      <c r="BH169" s="131">
        <f t="shared" si="9"/>
        <v>0</v>
      </c>
      <c r="BI169" s="2" t="s">
        <v>220</v>
      </c>
      <c r="BJ169" s="130" t="s">
        <v>282</v>
      </c>
    </row>
    <row r="170" spans="2:62" s="14" customFormat="1" ht="16.5" customHeight="1">
      <c r="B170" s="119"/>
      <c r="C170" s="120" t="s">
        <v>283</v>
      </c>
      <c r="D170" s="120" t="s">
        <v>237</v>
      </c>
      <c r="E170" s="121" t="s">
        <v>284</v>
      </c>
      <c r="F170" s="122" t="s">
        <v>285</v>
      </c>
      <c r="G170" s="123" t="s">
        <v>240</v>
      </c>
      <c r="H170" s="124">
        <v>2</v>
      </c>
      <c r="I170" s="125"/>
      <c r="J170" s="125">
        <f t="shared" si="0"/>
        <v>0</v>
      </c>
      <c r="K170" s="122" t="s">
        <v>241</v>
      </c>
      <c r="L170" s="126"/>
      <c r="M170" s="127" t="s">
        <v>43</v>
      </c>
      <c r="N170" s="128">
        <v>510.92</v>
      </c>
      <c r="O170" s="128">
        <f t="shared" si="1"/>
        <v>1021.84</v>
      </c>
      <c r="P170" s="128">
        <v>0</v>
      </c>
      <c r="Q170" s="128">
        <f t="shared" si="2"/>
        <v>0</v>
      </c>
      <c r="R170" s="128">
        <v>0</v>
      </c>
      <c r="S170" s="129">
        <f t="shared" si="3"/>
        <v>0</v>
      </c>
      <c r="AO170" s="130" t="s">
        <v>220</v>
      </c>
      <c r="AQ170" s="130" t="s">
        <v>127</v>
      </c>
      <c r="AR170" s="130" t="s">
        <v>82</v>
      </c>
      <c r="AV170" s="2" t="s">
        <v>124</v>
      </c>
      <c r="BB170" s="131">
        <f t="shared" si="4"/>
        <v>0</v>
      </c>
      <c r="BC170" s="131">
        <f t="shared" si="5"/>
        <v>0</v>
      </c>
      <c r="BD170" s="131">
        <f t="shared" si="6"/>
        <v>0</v>
      </c>
      <c r="BE170" s="131">
        <f t="shared" si="7"/>
        <v>0</v>
      </c>
      <c r="BF170" s="131">
        <f t="shared" si="8"/>
        <v>0</v>
      </c>
      <c r="BG170" s="2" t="s">
        <v>80</v>
      </c>
      <c r="BH170" s="131">
        <f t="shared" si="9"/>
        <v>0</v>
      </c>
      <c r="BI170" s="2" t="s">
        <v>220</v>
      </c>
      <c r="BJ170" s="130" t="s">
        <v>286</v>
      </c>
    </row>
    <row r="171" spans="2:62" s="14" customFormat="1" ht="16.5" customHeight="1">
      <c r="B171" s="119"/>
      <c r="C171" s="120" t="s">
        <v>287</v>
      </c>
      <c r="D171" s="120" t="s">
        <v>237</v>
      </c>
      <c r="E171" s="121" t="s">
        <v>288</v>
      </c>
      <c r="F171" s="122" t="s">
        <v>289</v>
      </c>
      <c r="G171" s="123" t="s">
        <v>240</v>
      </c>
      <c r="H171" s="124">
        <v>1</v>
      </c>
      <c r="I171" s="125"/>
      <c r="J171" s="125">
        <f t="shared" si="0"/>
        <v>0</v>
      </c>
      <c r="K171" s="122" t="s">
        <v>241</v>
      </c>
      <c r="L171" s="126"/>
      <c r="M171" s="127" t="s">
        <v>43</v>
      </c>
      <c r="N171" s="128">
        <v>1089.46</v>
      </c>
      <c r="O171" s="128">
        <f t="shared" si="1"/>
        <v>1089.46</v>
      </c>
      <c r="P171" s="128">
        <v>0</v>
      </c>
      <c r="Q171" s="128">
        <f t="shared" si="2"/>
        <v>0</v>
      </c>
      <c r="R171" s="128">
        <v>0</v>
      </c>
      <c r="S171" s="129">
        <f t="shared" si="3"/>
        <v>0</v>
      </c>
      <c r="AO171" s="130" t="s">
        <v>220</v>
      </c>
      <c r="AQ171" s="130" t="s">
        <v>127</v>
      </c>
      <c r="AR171" s="130" t="s">
        <v>82</v>
      </c>
      <c r="AV171" s="2" t="s">
        <v>124</v>
      </c>
      <c r="BB171" s="131">
        <f t="shared" si="4"/>
        <v>0</v>
      </c>
      <c r="BC171" s="131">
        <f t="shared" si="5"/>
        <v>0</v>
      </c>
      <c r="BD171" s="131">
        <f t="shared" si="6"/>
        <v>0</v>
      </c>
      <c r="BE171" s="131">
        <f t="shared" si="7"/>
        <v>0</v>
      </c>
      <c r="BF171" s="131">
        <f t="shared" si="8"/>
        <v>0</v>
      </c>
      <c r="BG171" s="2" t="s">
        <v>80</v>
      </c>
      <c r="BH171" s="131">
        <f t="shared" si="9"/>
        <v>0</v>
      </c>
      <c r="BI171" s="2" t="s">
        <v>220</v>
      </c>
      <c r="BJ171" s="130" t="s">
        <v>290</v>
      </c>
    </row>
    <row r="172" spans="2:62" s="106" customFormat="1" ht="22.9" customHeight="1">
      <c r="B172" s="107"/>
      <c r="D172" s="108" t="s">
        <v>71</v>
      </c>
      <c r="E172" s="117" t="s">
        <v>291</v>
      </c>
      <c r="F172" s="117" t="s">
        <v>292</v>
      </c>
      <c r="J172" s="118">
        <f>BH172</f>
        <v>0</v>
      </c>
      <c r="L172" s="111"/>
      <c r="M172" s="112"/>
      <c r="N172" s="112"/>
      <c r="O172" s="113">
        <f>SUM(O173:O178)</f>
        <v>6.8767250000000004</v>
      </c>
      <c r="P172" s="112"/>
      <c r="Q172" s="113">
        <f>SUM(Q173:Q178)</f>
        <v>0.11166355</v>
      </c>
      <c r="R172" s="112"/>
      <c r="S172" s="114">
        <f>SUM(S173:S178)</f>
        <v>0</v>
      </c>
      <c r="AO172" s="108" t="s">
        <v>82</v>
      </c>
      <c r="AQ172" s="115" t="s">
        <v>71</v>
      </c>
      <c r="AR172" s="115" t="s">
        <v>80</v>
      </c>
      <c r="AV172" s="108" t="s">
        <v>124</v>
      </c>
      <c r="BH172" s="116">
        <f>SUM(BH173:BH178)</f>
        <v>0</v>
      </c>
    </row>
    <row r="173" spans="2:62" s="14" customFormat="1" ht="48" customHeight="1">
      <c r="B173" s="119"/>
      <c r="C173" s="120" t="s">
        <v>293</v>
      </c>
      <c r="D173" s="120" t="s">
        <v>127</v>
      </c>
      <c r="E173" s="121" t="s">
        <v>294</v>
      </c>
      <c r="F173" s="122" t="s">
        <v>295</v>
      </c>
      <c r="G173" s="123" t="s">
        <v>130</v>
      </c>
      <c r="H173" s="124">
        <v>9.4550000000000001</v>
      </c>
      <c r="I173" s="125"/>
      <c r="J173" s="125">
        <f>ROUND(I173*H173,2)</f>
        <v>0</v>
      </c>
      <c r="K173" s="122" t="s">
        <v>131</v>
      </c>
      <c r="L173" s="126"/>
      <c r="M173" s="127" t="s">
        <v>43</v>
      </c>
      <c r="N173" s="128">
        <v>0.69899999999999995</v>
      </c>
      <c r="O173" s="128">
        <f>N173*H173</f>
        <v>6.6090450000000001</v>
      </c>
      <c r="P173" s="128">
        <v>1.1809999999999999E-2</v>
      </c>
      <c r="Q173" s="128">
        <f>P173*H173</f>
        <v>0.11166355</v>
      </c>
      <c r="R173" s="128">
        <v>0</v>
      </c>
      <c r="S173" s="129">
        <f>R173*H173</f>
        <v>0</v>
      </c>
      <c r="AO173" s="130" t="s">
        <v>220</v>
      </c>
      <c r="AQ173" s="130" t="s">
        <v>127</v>
      </c>
      <c r="AR173" s="130" t="s">
        <v>82</v>
      </c>
      <c r="AV173" s="2" t="s">
        <v>124</v>
      </c>
      <c r="BB173" s="131">
        <f>IF(M173="základní",J173,0)</f>
        <v>0</v>
      </c>
      <c r="BC173" s="131">
        <f>IF(M173="snížená",J173,0)</f>
        <v>0</v>
      </c>
      <c r="BD173" s="131">
        <f>IF(M173="zákl. přenesená",J173,0)</f>
        <v>0</v>
      </c>
      <c r="BE173" s="131">
        <f>IF(M173="sníž. přenesená",J173,0)</f>
        <v>0</v>
      </c>
      <c r="BF173" s="131">
        <f>IF(M173="nulová",J173,0)</f>
        <v>0</v>
      </c>
      <c r="BG173" s="2" t="s">
        <v>80</v>
      </c>
      <c r="BH173" s="131">
        <f>ROUND(I173*H173,2)</f>
        <v>0</v>
      </c>
      <c r="BI173" s="2" t="s">
        <v>220</v>
      </c>
      <c r="BJ173" s="130" t="s">
        <v>296</v>
      </c>
    </row>
    <row r="174" spans="2:62" s="14" customFormat="1" ht="214.5">
      <c r="B174" s="15"/>
      <c r="D174" s="134" t="s">
        <v>146</v>
      </c>
      <c r="F174" s="148" t="s">
        <v>297</v>
      </c>
      <c r="L174" s="149"/>
      <c r="M174" s="36"/>
      <c r="N174" s="36"/>
      <c r="O174" s="36"/>
      <c r="P174" s="36"/>
      <c r="Q174" s="36"/>
      <c r="R174" s="36"/>
      <c r="S174" s="37"/>
      <c r="AQ174" s="2" t="s">
        <v>146</v>
      </c>
      <c r="AR174" s="2" t="s">
        <v>82</v>
      </c>
    </row>
    <row r="175" spans="2:62" s="132" customFormat="1">
      <c r="B175" s="133"/>
      <c r="D175" s="134" t="s">
        <v>134</v>
      </c>
      <c r="E175" s="135"/>
      <c r="F175" s="136" t="s">
        <v>298</v>
      </c>
      <c r="H175" s="135"/>
      <c r="L175" s="137"/>
      <c r="M175" s="138"/>
      <c r="N175" s="138"/>
      <c r="O175" s="138"/>
      <c r="P175" s="138"/>
      <c r="Q175" s="138"/>
      <c r="R175" s="138"/>
      <c r="S175" s="139"/>
      <c r="AQ175" s="135" t="s">
        <v>134</v>
      </c>
      <c r="AR175" s="135" t="s">
        <v>82</v>
      </c>
      <c r="AS175" s="132" t="s">
        <v>80</v>
      </c>
      <c r="AT175" s="132" t="s">
        <v>33</v>
      </c>
      <c r="AU175" s="132" t="s">
        <v>72</v>
      </c>
      <c r="AV175" s="135" t="s">
        <v>124</v>
      </c>
    </row>
    <row r="176" spans="2:62" s="140" customFormat="1">
      <c r="B176" s="141"/>
      <c r="D176" s="134" t="s">
        <v>134</v>
      </c>
      <c r="E176" s="142"/>
      <c r="F176" s="143" t="s">
        <v>299</v>
      </c>
      <c r="H176" s="144">
        <v>9.4550000000000001</v>
      </c>
      <c r="L176" s="145"/>
      <c r="M176" s="146"/>
      <c r="N176" s="146"/>
      <c r="O176" s="146"/>
      <c r="P176" s="146"/>
      <c r="Q176" s="146"/>
      <c r="R176" s="146"/>
      <c r="S176" s="147"/>
      <c r="AQ176" s="142" t="s">
        <v>134</v>
      </c>
      <c r="AR176" s="142" t="s">
        <v>82</v>
      </c>
      <c r="AS176" s="140" t="s">
        <v>82</v>
      </c>
      <c r="AT176" s="140" t="s">
        <v>33</v>
      </c>
      <c r="AU176" s="140" t="s">
        <v>80</v>
      </c>
      <c r="AV176" s="142" t="s">
        <v>124</v>
      </c>
    </row>
    <row r="177" spans="2:62" s="14" customFormat="1" ht="60" customHeight="1">
      <c r="B177" s="119"/>
      <c r="C177" s="120" t="s">
        <v>300</v>
      </c>
      <c r="D177" s="120" t="s">
        <v>127</v>
      </c>
      <c r="E177" s="121" t="s">
        <v>301</v>
      </c>
      <c r="F177" s="122" t="s">
        <v>302</v>
      </c>
      <c r="G177" s="123" t="s">
        <v>208</v>
      </c>
      <c r="H177" s="124">
        <v>0.112</v>
      </c>
      <c r="I177" s="125"/>
      <c r="J177" s="125">
        <f>ROUND(I177*H177,2)</f>
        <v>0</v>
      </c>
      <c r="K177" s="122" t="s">
        <v>131</v>
      </c>
      <c r="L177" s="126"/>
      <c r="M177" s="127" t="s">
        <v>43</v>
      </c>
      <c r="N177" s="128">
        <v>2.39</v>
      </c>
      <c r="O177" s="128">
        <f>N177*H177</f>
        <v>0.26768000000000003</v>
      </c>
      <c r="P177" s="128">
        <v>0</v>
      </c>
      <c r="Q177" s="128">
        <f>P177*H177</f>
        <v>0</v>
      </c>
      <c r="R177" s="128">
        <v>0</v>
      </c>
      <c r="S177" s="129">
        <f>R177*H177</f>
        <v>0</v>
      </c>
      <c r="AO177" s="130" t="s">
        <v>220</v>
      </c>
      <c r="AQ177" s="130" t="s">
        <v>127</v>
      </c>
      <c r="AR177" s="130" t="s">
        <v>82</v>
      </c>
      <c r="AV177" s="2" t="s">
        <v>124</v>
      </c>
      <c r="BB177" s="131">
        <f>IF(M177="základní",J177,0)</f>
        <v>0</v>
      </c>
      <c r="BC177" s="131">
        <f>IF(M177="snížená",J177,0)</f>
        <v>0</v>
      </c>
      <c r="BD177" s="131">
        <f>IF(M177="zákl. přenesená",J177,0)</f>
        <v>0</v>
      </c>
      <c r="BE177" s="131">
        <f>IF(M177="sníž. přenesená",J177,0)</f>
        <v>0</v>
      </c>
      <c r="BF177" s="131">
        <f>IF(M177="nulová",J177,0)</f>
        <v>0</v>
      </c>
      <c r="BG177" s="2" t="s">
        <v>80</v>
      </c>
      <c r="BH177" s="131">
        <f>ROUND(I177*H177,2)</f>
        <v>0</v>
      </c>
      <c r="BI177" s="2" t="s">
        <v>220</v>
      </c>
      <c r="BJ177" s="130" t="s">
        <v>303</v>
      </c>
    </row>
    <row r="178" spans="2:62" s="14" customFormat="1" ht="146.25">
      <c r="B178" s="15"/>
      <c r="D178" s="134" t="s">
        <v>146</v>
      </c>
      <c r="F178" s="148" t="s">
        <v>304</v>
      </c>
      <c r="L178" s="149"/>
      <c r="M178" s="36"/>
      <c r="N178" s="36"/>
      <c r="O178" s="36"/>
      <c r="P178" s="36"/>
      <c r="Q178" s="36"/>
      <c r="R178" s="36"/>
      <c r="S178" s="37"/>
      <c r="AQ178" s="2" t="s">
        <v>146</v>
      </c>
      <c r="AR178" s="2" t="s">
        <v>82</v>
      </c>
    </row>
    <row r="179" spans="2:62" s="106" customFormat="1" ht="22.9" customHeight="1">
      <c r="B179" s="107"/>
      <c r="D179" s="108" t="s">
        <v>71</v>
      </c>
      <c r="E179" s="117" t="s">
        <v>305</v>
      </c>
      <c r="F179" s="117" t="s">
        <v>306</v>
      </c>
      <c r="J179" s="118">
        <f>BH179</f>
        <v>0</v>
      </c>
      <c r="L179" s="111"/>
      <c r="M179" s="112"/>
      <c r="N179" s="112"/>
      <c r="O179" s="113">
        <f>O180</f>
        <v>0</v>
      </c>
      <c r="P179" s="112"/>
      <c r="Q179" s="113">
        <f>Q180</f>
        <v>0</v>
      </c>
      <c r="R179" s="112"/>
      <c r="S179" s="114">
        <f>S180</f>
        <v>0</v>
      </c>
      <c r="AO179" s="108" t="s">
        <v>82</v>
      </c>
      <c r="AQ179" s="115" t="s">
        <v>71</v>
      </c>
      <c r="AR179" s="115" t="s">
        <v>80</v>
      </c>
      <c r="AV179" s="108" t="s">
        <v>124</v>
      </c>
      <c r="BH179" s="116">
        <f>BH180</f>
        <v>0</v>
      </c>
    </row>
    <row r="180" spans="2:62" s="14" customFormat="1" ht="16.5" customHeight="1">
      <c r="B180" s="119"/>
      <c r="C180" s="120" t="s">
        <v>307</v>
      </c>
      <c r="D180" s="120" t="s">
        <v>127</v>
      </c>
      <c r="E180" s="121" t="s">
        <v>308</v>
      </c>
      <c r="F180" s="122" t="s">
        <v>309</v>
      </c>
      <c r="G180" s="123" t="s">
        <v>265</v>
      </c>
      <c r="H180" s="124">
        <v>1</v>
      </c>
      <c r="I180" s="258"/>
      <c r="J180" s="125">
        <f>ROUND(I180*H180,2)</f>
        <v>0</v>
      </c>
      <c r="K180" s="122" t="s">
        <v>310</v>
      </c>
      <c r="L180" s="126"/>
      <c r="M180" s="127" t="s">
        <v>43</v>
      </c>
      <c r="N180" s="128">
        <v>0</v>
      </c>
      <c r="O180" s="128">
        <f>N180*H180</f>
        <v>0</v>
      </c>
      <c r="P180" s="128">
        <v>0</v>
      </c>
      <c r="Q180" s="128">
        <f>P180*H180</f>
        <v>0</v>
      </c>
      <c r="R180" s="128">
        <v>0</v>
      </c>
      <c r="S180" s="129">
        <f>R180*H180</f>
        <v>0</v>
      </c>
      <c r="AO180" s="130" t="s">
        <v>220</v>
      </c>
      <c r="AQ180" s="130" t="s">
        <v>127</v>
      </c>
      <c r="AR180" s="130" t="s">
        <v>82</v>
      </c>
      <c r="AV180" s="2" t="s">
        <v>124</v>
      </c>
      <c r="BB180" s="131">
        <f>IF(M180="základní",J180,0)</f>
        <v>0</v>
      </c>
      <c r="BC180" s="131">
        <f>IF(M180="snížená",J180,0)</f>
        <v>0</v>
      </c>
      <c r="BD180" s="131">
        <f>IF(M180="zákl. přenesená",J180,0)</f>
        <v>0</v>
      </c>
      <c r="BE180" s="131">
        <f>IF(M180="sníž. přenesená",J180,0)</f>
        <v>0</v>
      </c>
      <c r="BF180" s="131">
        <f>IF(M180="nulová",J180,0)</f>
        <v>0</v>
      </c>
      <c r="BG180" s="2" t="s">
        <v>80</v>
      </c>
      <c r="BH180" s="131">
        <f>ROUND(I180*H180,2)</f>
        <v>0</v>
      </c>
      <c r="BI180" s="2" t="s">
        <v>220</v>
      </c>
      <c r="BJ180" s="130" t="s">
        <v>311</v>
      </c>
    </row>
    <row r="181" spans="2:62" s="106" customFormat="1" ht="22.9" customHeight="1">
      <c r="B181" s="107"/>
      <c r="D181" s="108" t="s">
        <v>71</v>
      </c>
      <c r="E181" s="117" t="s">
        <v>312</v>
      </c>
      <c r="F181" s="117" t="s">
        <v>313</v>
      </c>
      <c r="J181" s="118">
        <f>BH181</f>
        <v>0</v>
      </c>
      <c r="L181" s="111"/>
      <c r="M181" s="112"/>
      <c r="N181" s="112"/>
      <c r="O181" s="113">
        <f>O182</f>
        <v>0</v>
      </c>
      <c r="P181" s="112"/>
      <c r="Q181" s="113">
        <f>Q182</f>
        <v>0</v>
      </c>
      <c r="R181" s="112"/>
      <c r="S181" s="114">
        <f>S182</f>
        <v>0</v>
      </c>
      <c r="AO181" s="108" t="s">
        <v>82</v>
      </c>
      <c r="AQ181" s="115" t="s">
        <v>71</v>
      </c>
      <c r="AR181" s="115" t="s">
        <v>80</v>
      </c>
      <c r="AV181" s="108" t="s">
        <v>124</v>
      </c>
      <c r="BH181" s="116">
        <f>BH182</f>
        <v>0</v>
      </c>
    </row>
    <row r="182" spans="2:62" s="14" customFormat="1" ht="24" customHeight="1">
      <c r="B182" s="119"/>
      <c r="C182" s="120" t="s">
        <v>314</v>
      </c>
      <c r="D182" s="120" t="s">
        <v>127</v>
      </c>
      <c r="E182" s="121" t="s">
        <v>315</v>
      </c>
      <c r="F182" s="122" t="s">
        <v>316</v>
      </c>
      <c r="G182" s="123" t="s">
        <v>171</v>
      </c>
      <c r="H182" s="124">
        <v>1</v>
      </c>
      <c r="I182" s="125"/>
      <c r="J182" s="125">
        <f>ROUND(I182*H182,2)</f>
        <v>0</v>
      </c>
      <c r="K182" s="122"/>
      <c r="L182" s="126"/>
      <c r="M182" s="127" t="s">
        <v>43</v>
      </c>
      <c r="N182" s="128">
        <v>0</v>
      </c>
      <c r="O182" s="128">
        <f>N182*H182</f>
        <v>0</v>
      </c>
      <c r="P182" s="128">
        <v>0</v>
      </c>
      <c r="Q182" s="128">
        <f>P182*H182</f>
        <v>0</v>
      </c>
      <c r="R182" s="128">
        <v>0</v>
      </c>
      <c r="S182" s="129">
        <f>R182*H182</f>
        <v>0</v>
      </c>
      <c r="AO182" s="130" t="s">
        <v>220</v>
      </c>
      <c r="AQ182" s="130" t="s">
        <v>127</v>
      </c>
      <c r="AR182" s="130" t="s">
        <v>82</v>
      </c>
      <c r="AV182" s="2" t="s">
        <v>124</v>
      </c>
      <c r="BB182" s="131">
        <f>IF(M182="základní",J182,0)</f>
        <v>0</v>
      </c>
      <c r="BC182" s="131">
        <f>IF(M182="snížená",J182,0)</f>
        <v>0</v>
      </c>
      <c r="BD182" s="131">
        <f>IF(M182="zákl. přenesená",J182,0)</f>
        <v>0</v>
      </c>
      <c r="BE182" s="131">
        <f>IF(M182="sníž. přenesená",J182,0)</f>
        <v>0</v>
      </c>
      <c r="BF182" s="131">
        <f>IF(M182="nulová",J182,0)</f>
        <v>0</v>
      </c>
      <c r="BG182" s="2" t="s">
        <v>80</v>
      </c>
      <c r="BH182" s="131">
        <f>ROUND(I182*H182,2)</f>
        <v>0</v>
      </c>
      <c r="BI182" s="2" t="s">
        <v>220</v>
      </c>
      <c r="BJ182" s="130" t="s">
        <v>317</v>
      </c>
    </row>
    <row r="183" spans="2:62" s="106" customFormat="1" ht="22.9" customHeight="1">
      <c r="B183" s="107"/>
      <c r="D183" s="108" t="s">
        <v>71</v>
      </c>
      <c r="E183" s="117" t="s">
        <v>318</v>
      </c>
      <c r="F183" s="117" t="s">
        <v>319</v>
      </c>
      <c r="J183" s="118">
        <f>SUM(J184:J215)</f>
        <v>0</v>
      </c>
      <c r="L183" s="111"/>
      <c r="M183" s="112"/>
      <c r="N183" s="112"/>
      <c r="O183" s="113">
        <f>SUM(O184:O216)</f>
        <v>94.896252000000004</v>
      </c>
      <c r="P183" s="112"/>
      <c r="Q183" s="113">
        <f>SUM(Q184:Q216)</f>
        <v>0.69773482999999992</v>
      </c>
      <c r="R183" s="112"/>
      <c r="S183" s="114">
        <f>SUM(S184:S216)</f>
        <v>3.0000000000000001E-3</v>
      </c>
      <c r="AO183" s="108" t="s">
        <v>82</v>
      </c>
      <c r="AQ183" s="115" t="s">
        <v>71</v>
      </c>
      <c r="AR183" s="115" t="s">
        <v>80</v>
      </c>
      <c r="AV183" s="108" t="s">
        <v>124</v>
      </c>
      <c r="BH183" s="116">
        <f>SUM(BH184:BH216)</f>
        <v>0</v>
      </c>
    </row>
    <row r="184" spans="2:62" s="14" customFormat="1" ht="36" customHeight="1">
      <c r="B184" s="119"/>
      <c r="C184" s="259" t="s">
        <v>320</v>
      </c>
      <c r="D184" s="120" t="s">
        <v>127</v>
      </c>
      <c r="E184" s="260" t="s">
        <v>321</v>
      </c>
      <c r="F184" s="122" t="s">
        <v>322</v>
      </c>
      <c r="G184" s="123" t="s">
        <v>130</v>
      </c>
      <c r="H184" s="124">
        <v>77.311000000000007</v>
      </c>
      <c r="I184" s="125"/>
      <c r="J184" s="125">
        <f>ROUND(I184*H184,2)</f>
        <v>0</v>
      </c>
      <c r="K184" s="122" t="s">
        <v>131</v>
      </c>
      <c r="L184" s="126"/>
      <c r="M184" s="127" t="s">
        <v>43</v>
      </c>
      <c r="N184" s="128">
        <v>0.36</v>
      </c>
      <c r="O184" s="128">
        <f>N184*H184</f>
        <v>27.831960000000002</v>
      </c>
      <c r="P184" s="128">
        <v>0</v>
      </c>
      <c r="Q184" s="128">
        <f>P184*H184</f>
        <v>0</v>
      </c>
      <c r="R184" s="128">
        <v>0</v>
      </c>
      <c r="S184" s="129">
        <f>R184*H184</f>
        <v>0</v>
      </c>
      <c r="AO184" s="130" t="s">
        <v>220</v>
      </c>
      <c r="AQ184" s="130" t="s">
        <v>127</v>
      </c>
      <c r="AR184" s="130" t="s">
        <v>82</v>
      </c>
      <c r="AV184" s="2" t="s">
        <v>124</v>
      </c>
      <c r="BB184" s="131">
        <f>IF(M184="základní",J184,0)</f>
        <v>0</v>
      </c>
      <c r="BC184" s="131">
        <f>IF(M184="snížená",J184,0)</f>
        <v>0</v>
      </c>
      <c r="BD184" s="131">
        <f>IF(M184="zákl. přenesená",J184,0)</f>
        <v>0</v>
      </c>
      <c r="BE184" s="131">
        <f>IF(M184="sníž. přenesená",J184,0)</f>
        <v>0</v>
      </c>
      <c r="BF184" s="131">
        <f>IF(M184="nulová",J184,0)</f>
        <v>0</v>
      </c>
      <c r="BG184" s="2" t="s">
        <v>80</v>
      </c>
      <c r="BH184" s="131">
        <f>ROUND(I184*H184,2)</f>
        <v>0</v>
      </c>
      <c r="BI184" s="2" t="s">
        <v>220</v>
      </c>
      <c r="BJ184" s="130" t="s">
        <v>323</v>
      </c>
    </row>
    <row r="185" spans="2:62" s="14" customFormat="1" ht="87.75">
      <c r="B185" s="15"/>
      <c r="D185" s="134" t="s">
        <v>146</v>
      </c>
      <c r="F185" s="148" t="s">
        <v>324</v>
      </c>
      <c r="L185" s="149"/>
      <c r="M185" s="36"/>
      <c r="N185" s="36"/>
      <c r="O185" s="36"/>
      <c r="P185" s="36"/>
      <c r="Q185" s="36"/>
      <c r="R185" s="36"/>
      <c r="S185" s="37"/>
      <c r="AQ185" s="2" t="s">
        <v>146</v>
      </c>
      <c r="AR185" s="2" t="s">
        <v>82</v>
      </c>
    </row>
    <row r="186" spans="2:62" s="140" customFormat="1">
      <c r="B186" s="141"/>
      <c r="D186" s="134" t="s">
        <v>134</v>
      </c>
      <c r="E186" s="142"/>
      <c r="F186" s="143">
        <v>97.730999999999995</v>
      </c>
      <c r="H186" s="144">
        <v>77.311000000000007</v>
      </c>
      <c r="L186" s="145"/>
      <c r="M186" s="146"/>
      <c r="N186" s="146"/>
      <c r="O186" s="146"/>
      <c r="P186" s="146"/>
      <c r="Q186" s="146"/>
      <c r="R186" s="146"/>
      <c r="S186" s="147"/>
      <c r="AQ186" s="142" t="s">
        <v>134</v>
      </c>
      <c r="AR186" s="142" t="s">
        <v>82</v>
      </c>
      <c r="AS186" s="140" t="s">
        <v>82</v>
      </c>
      <c r="AT186" s="140" t="s">
        <v>33</v>
      </c>
      <c r="AU186" s="140" t="s">
        <v>80</v>
      </c>
      <c r="AV186" s="142" t="s">
        <v>124</v>
      </c>
    </row>
    <row r="187" spans="2:62" s="14" customFormat="1" ht="16.5" customHeight="1">
      <c r="B187" s="119"/>
      <c r="C187" s="259" t="s">
        <v>325</v>
      </c>
      <c r="D187" s="120" t="s">
        <v>127</v>
      </c>
      <c r="E187" s="260" t="s">
        <v>326</v>
      </c>
      <c r="F187" s="122" t="s">
        <v>327</v>
      </c>
      <c r="G187" s="123" t="s">
        <v>130</v>
      </c>
      <c r="H187" s="124">
        <v>77.311000000000007</v>
      </c>
      <c r="I187" s="125"/>
      <c r="J187" s="125">
        <f>ROUND(I187*H187,2)</f>
        <v>0</v>
      </c>
      <c r="K187" s="122" t="s">
        <v>131</v>
      </c>
      <c r="L187" s="126"/>
      <c r="M187" s="127" t="s">
        <v>43</v>
      </c>
      <c r="N187" s="128">
        <v>5.8000000000000003E-2</v>
      </c>
      <c r="O187" s="128">
        <f>N187*H187</f>
        <v>4.4840380000000009</v>
      </c>
      <c r="P187" s="128">
        <v>2.0000000000000001E-4</v>
      </c>
      <c r="Q187" s="128">
        <f>P187*H187</f>
        <v>1.5462200000000002E-2</v>
      </c>
      <c r="R187" s="128">
        <v>0</v>
      </c>
      <c r="S187" s="129">
        <f>R187*H187</f>
        <v>0</v>
      </c>
      <c r="AO187" s="130" t="s">
        <v>220</v>
      </c>
      <c r="AQ187" s="130" t="s">
        <v>127</v>
      </c>
      <c r="AR187" s="130" t="s">
        <v>82</v>
      </c>
      <c r="AV187" s="2" t="s">
        <v>124</v>
      </c>
      <c r="BB187" s="131">
        <f>IF(M187="základní",J187,0)</f>
        <v>0</v>
      </c>
      <c r="BC187" s="131">
        <f>IF(M187="snížená",J187,0)</f>
        <v>0</v>
      </c>
      <c r="BD187" s="131">
        <f>IF(M187="zákl. přenesená",J187,0)</f>
        <v>0</v>
      </c>
      <c r="BE187" s="131">
        <f>IF(M187="sníž. přenesená",J187,0)</f>
        <v>0</v>
      </c>
      <c r="BF187" s="131">
        <f>IF(M187="nulová",J187,0)</f>
        <v>0</v>
      </c>
      <c r="BG187" s="2" t="s">
        <v>80</v>
      </c>
      <c r="BH187" s="131">
        <f>ROUND(I187*H187,2)</f>
        <v>0</v>
      </c>
      <c r="BI187" s="2" t="s">
        <v>220</v>
      </c>
      <c r="BJ187" s="130" t="s">
        <v>328</v>
      </c>
    </row>
    <row r="188" spans="2:62" s="14" customFormat="1" ht="87.75">
      <c r="B188" s="15"/>
      <c r="D188" s="134" t="s">
        <v>146</v>
      </c>
      <c r="F188" s="148" t="s">
        <v>324</v>
      </c>
      <c r="L188" s="149"/>
      <c r="M188" s="36"/>
      <c r="N188" s="36"/>
      <c r="O188" s="36"/>
      <c r="P188" s="36"/>
      <c r="Q188" s="36"/>
      <c r="R188" s="36"/>
      <c r="S188" s="37"/>
      <c r="AQ188" s="2" t="s">
        <v>146</v>
      </c>
      <c r="AR188" s="2" t="s">
        <v>82</v>
      </c>
    </row>
    <row r="189" spans="2:62" s="132" customFormat="1">
      <c r="B189" s="133"/>
      <c r="D189" s="134" t="s">
        <v>134</v>
      </c>
      <c r="E189" s="135"/>
      <c r="F189" s="136" t="s">
        <v>644</v>
      </c>
      <c r="H189" s="135"/>
      <c r="L189" s="137"/>
      <c r="M189" s="138"/>
      <c r="N189" s="138"/>
      <c r="O189" s="138"/>
      <c r="P189" s="138"/>
      <c r="Q189" s="138"/>
      <c r="R189" s="138"/>
      <c r="S189" s="139"/>
      <c r="AQ189" s="135" t="s">
        <v>134</v>
      </c>
      <c r="AR189" s="135" t="s">
        <v>82</v>
      </c>
      <c r="AS189" s="132" t="s">
        <v>80</v>
      </c>
      <c r="AT189" s="132" t="s">
        <v>33</v>
      </c>
      <c r="AU189" s="132" t="s">
        <v>72</v>
      </c>
      <c r="AV189" s="135" t="s">
        <v>124</v>
      </c>
    </row>
    <row r="190" spans="2:62" s="140" customFormat="1">
      <c r="B190" s="141"/>
      <c r="D190" s="134" t="s">
        <v>134</v>
      </c>
      <c r="E190" s="142"/>
      <c r="F190" s="143" t="s">
        <v>645</v>
      </c>
      <c r="H190" s="144">
        <v>83.79</v>
      </c>
      <c r="L190" s="145"/>
      <c r="M190" s="146"/>
      <c r="N190" s="146"/>
      <c r="O190" s="146"/>
      <c r="P190" s="146"/>
      <c r="Q190" s="146"/>
      <c r="R190" s="146"/>
      <c r="S190" s="147"/>
      <c r="AQ190" s="142" t="s">
        <v>134</v>
      </c>
      <c r="AR190" s="142" t="s">
        <v>82</v>
      </c>
      <c r="AS190" s="140" t="s">
        <v>82</v>
      </c>
      <c r="AT190" s="140" t="s">
        <v>33</v>
      </c>
      <c r="AU190" s="140" t="s">
        <v>72</v>
      </c>
      <c r="AV190" s="142" t="s">
        <v>124</v>
      </c>
    </row>
    <row r="191" spans="2:62" s="140" customFormat="1">
      <c r="B191" s="141"/>
      <c r="D191" s="134" t="s">
        <v>134</v>
      </c>
      <c r="E191" s="142"/>
      <c r="F191" s="143" t="s">
        <v>329</v>
      </c>
      <c r="H191" s="144">
        <v>-6.4790000000000001</v>
      </c>
      <c r="L191" s="145"/>
      <c r="M191" s="146"/>
      <c r="N191" s="146"/>
      <c r="O191" s="146"/>
      <c r="P191" s="146"/>
      <c r="Q191" s="146"/>
      <c r="R191" s="146"/>
      <c r="S191" s="147"/>
      <c r="AQ191" s="142" t="s">
        <v>134</v>
      </c>
      <c r="AR191" s="142" t="s">
        <v>82</v>
      </c>
      <c r="AS191" s="140" t="s">
        <v>82</v>
      </c>
      <c r="AT191" s="140" t="s">
        <v>33</v>
      </c>
      <c r="AU191" s="140" t="s">
        <v>72</v>
      </c>
      <c r="AV191" s="142" t="s">
        <v>124</v>
      </c>
    </row>
    <row r="192" spans="2:62" s="158" customFormat="1">
      <c r="B192" s="159"/>
      <c r="D192" s="134" t="s">
        <v>134</v>
      </c>
      <c r="E192" s="160"/>
      <c r="F192" s="161" t="s">
        <v>195</v>
      </c>
      <c r="H192" s="162">
        <v>77.31</v>
      </c>
      <c r="L192" s="163"/>
      <c r="M192" s="164"/>
      <c r="N192" s="164"/>
      <c r="O192" s="164"/>
      <c r="P192" s="164"/>
      <c r="Q192" s="164"/>
      <c r="R192" s="164"/>
      <c r="S192" s="165"/>
      <c r="AQ192" s="160" t="s">
        <v>134</v>
      </c>
      <c r="AR192" s="160" t="s">
        <v>82</v>
      </c>
      <c r="AS192" s="158" t="s">
        <v>132</v>
      </c>
      <c r="AT192" s="158" t="s">
        <v>33</v>
      </c>
      <c r="AU192" s="158" t="s">
        <v>80</v>
      </c>
      <c r="AV192" s="160" t="s">
        <v>124</v>
      </c>
    </row>
    <row r="193" spans="1:65" s="14" customFormat="1" ht="24" customHeight="1">
      <c r="B193" s="119"/>
      <c r="C193" s="259" t="s">
        <v>330</v>
      </c>
      <c r="D193" s="120" t="s">
        <v>127</v>
      </c>
      <c r="E193" s="260" t="s">
        <v>331</v>
      </c>
      <c r="F193" s="122" t="s">
        <v>332</v>
      </c>
      <c r="G193" s="123" t="s">
        <v>130</v>
      </c>
      <c r="H193" s="124">
        <v>77.311000000000007</v>
      </c>
      <c r="I193" s="125"/>
      <c r="J193" s="125">
        <f>ROUND(I193*H193,2)</f>
        <v>0</v>
      </c>
      <c r="K193" s="122" t="s">
        <v>131</v>
      </c>
      <c r="L193" s="126"/>
      <c r="M193" s="127" t="s">
        <v>43</v>
      </c>
      <c r="N193" s="128">
        <v>0.192</v>
      </c>
      <c r="O193" s="128">
        <f>N193*H193</f>
        <v>14.843712000000002</v>
      </c>
      <c r="P193" s="128">
        <v>4.4999999999999997E-3</v>
      </c>
      <c r="Q193" s="128">
        <f>P193*H193</f>
        <v>0.34789950000000003</v>
      </c>
      <c r="R193" s="128">
        <v>0</v>
      </c>
      <c r="S193" s="129">
        <f>R193*H193</f>
        <v>0</v>
      </c>
      <c r="AO193" s="130" t="s">
        <v>220</v>
      </c>
      <c r="AQ193" s="130" t="s">
        <v>127</v>
      </c>
      <c r="AR193" s="130" t="s">
        <v>82</v>
      </c>
      <c r="AV193" s="2" t="s">
        <v>124</v>
      </c>
      <c r="BB193" s="131">
        <f>IF(M193="základní",J193,0)</f>
        <v>0</v>
      </c>
      <c r="BC193" s="131">
        <f>IF(M193="snížená",J193,0)</f>
        <v>0</v>
      </c>
      <c r="BD193" s="131">
        <f>IF(M193="zákl. přenesená",J193,0)</f>
        <v>0</v>
      </c>
      <c r="BE193" s="131">
        <f>IF(M193="sníž. přenesená",J193,0)</f>
        <v>0</v>
      </c>
      <c r="BF193" s="131">
        <f>IF(M193="nulová",J193,0)</f>
        <v>0</v>
      </c>
      <c r="BG193" s="2" t="s">
        <v>80</v>
      </c>
      <c r="BH193" s="131">
        <f>ROUND(I193*H193,2)</f>
        <v>0</v>
      </c>
      <c r="BI193" s="2" t="s">
        <v>220</v>
      </c>
      <c r="BJ193" s="130" t="s">
        <v>333</v>
      </c>
    </row>
    <row r="194" spans="1:65" s="14" customFormat="1" ht="87.75">
      <c r="B194" s="15"/>
      <c r="D194" s="134" t="s">
        <v>146</v>
      </c>
      <c r="F194" s="148" t="s">
        <v>324</v>
      </c>
      <c r="L194" s="149"/>
      <c r="M194" s="36"/>
      <c r="N194" s="36"/>
      <c r="O194" s="36"/>
      <c r="P194" s="36"/>
      <c r="Q194" s="36"/>
      <c r="R194" s="36"/>
      <c r="S194" s="37"/>
      <c r="AQ194" s="2" t="s">
        <v>146</v>
      </c>
      <c r="AR194" s="2" t="s">
        <v>82</v>
      </c>
    </row>
    <row r="195" spans="1:65" s="273" customFormat="1" ht="24" customHeight="1">
      <c r="A195" s="14"/>
      <c r="B195" s="261"/>
      <c r="C195" s="262">
        <v>37</v>
      </c>
      <c r="D195" s="262" t="s">
        <v>127</v>
      </c>
      <c r="E195" s="263" t="s">
        <v>648</v>
      </c>
      <c r="F195" s="264" t="s">
        <v>649</v>
      </c>
      <c r="G195" s="265" t="s">
        <v>130</v>
      </c>
      <c r="H195" s="266">
        <v>37.020000000000003</v>
      </c>
      <c r="I195" s="267"/>
      <c r="J195" s="267">
        <f>ROUND(I195*H195,2)</f>
        <v>0</v>
      </c>
      <c r="K195" s="264" t="s">
        <v>131</v>
      </c>
      <c r="L195" s="268"/>
      <c r="M195" s="269" t="s">
        <v>650</v>
      </c>
      <c r="N195" s="270" t="s">
        <v>43</v>
      </c>
      <c r="O195" s="271">
        <v>0.255</v>
      </c>
      <c r="P195" s="271">
        <f>O195*H195</f>
        <v>9.440100000000001</v>
      </c>
      <c r="Q195" s="271">
        <v>0</v>
      </c>
      <c r="R195" s="271">
        <f>Q195*H195</f>
        <v>0</v>
      </c>
      <c r="S195" s="271">
        <v>3.0000000000000001E-3</v>
      </c>
      <c r="T195" s="272">
        <f>S195*H195</f>
        <v>0.11106000000000001</v>
      </c>
      <c r="U195" s="14"/>
      <c r="V195" s="14"/>
      <c r="W195" s="14"/>
      <c r="X195" s="14"/>
      <c r="Y195" s="14"/>
      <c r="Z195" s="14"/>
      <c r="AA195" s="14"/>
      <c r="AB195" s="14"/>
      <c r="AC195" s="14"/>
      <c r="AD195" s="14"/>
      <c r="AE195" s="14"/>
      <c r="AR195" s="274" t="s">
        <v>220</v>
      </c>
      <c r="AT195" s="274" t="s">
        <v>127</v>
      </c>
      <c r="AU195" s="274" t="s">
        <v>82</v>
      </c>
      <c r="AY195" s="2" t="s">
        <v>124</v>
      </c>
      <c r="BE195" s="131">
        <f>IF(N195="základní",J195,0)</f>
        <v>0</v>
      </c>
      <c r="BF195" s="131">
        <f>IF(N195="snížená",J195,0)</f>
        <v>0</v>
      </c>
      <c r="BG195" s="131">
        <f>IF(N195="zákl. přenesená",J195,0)</f>
        <v>0</v>
      </c>
      <c r="BH195" s="131">
        <f>IF(N195="sníž. přenesená",J195,0)</f>
        <v>0</v>
      </c>
      <c r="BI195" s="131">
        <f>IF(N195="nulová",J195,0)</f>
        <v>0</v>
      </c>
      <c r="BJ195" s="2" t="s">
        <v>80</v>
      </c>
      <c r="BK195" s="131">
        <f>ROUND(I195*H195,2)</f>
        <v>0</v>
      </c>
      <c r="BL195" s="2" t="s">
        <v>220</v>
      </c>
      <c r="BM195" s="274" t="s">
        <v>651</v>
      </c>
    </row>
    <row r="196" spans="1:65" s="275" customFormat="1">
      <c r="B196" s="276"/>
      <c r="D196" s="277" t="s">
        <v>134</v>
      </c>
      <c r="E196" s="278" t="s">
        <v>650</v>
      </c>
      <c r="F196" s="279" t="s">
        <v>193</v>
      </c>
      <c r="H196" s="278" t="s">
        <v>650</v>
      </c>
      <c r="L196" s="276"/>
      <c r="M196" s="280"/>
      <c r="N196" s="281"/>
      <c r="O196" s="281"/>
      <c r="P196" s="281"/>
      <c r="Q196" s="281"/>
      <c r="R196" s="281"/>
      <c r="S196" s="281"/>
      <c r="T196" s="282"/>
      <c r="AT196" s="278" t="s">
        <v>134</v>
      </c>
      <c r="AU196" s="278" t="s">
        <v>82</v>
      </c>
      <c r="AV196" s="275" t="s">
        <v>80</v>
      </c>
      <c r="AW196" s="275" t="s">
        <v>33</v>
      </c>
      <c r="AX196" s="275" t="s">
        <v>72</v>
      </c>
      <c r="AY196" s="278" t="s">
        <v>124</v>
      </c>
    </row>
    <row r="197" spans="1:65" s="283" customFormat="1">
      <c r="B197" s="284"/>
      <c r="D197" s="277" t="s">
        <v>134</v>
      </c>
      <c r="E197" s="285" t="s">
        <v>650</v>
      </c>
      <c r="F197" s="286" t="s">
        <v>652</v>
      </c>
      <c r="H197" s="287">
        <v>37.020000000000003</v>
      </c>
      <c r="L197" s="284"/>
      <c r="M197" s="288"/>
      <c r="N197" s="289"/>
      <c r="O197" s="289"/>
      <c r="P197" s="289"/>
      <c r="Q197" s="289"/>
      <c r="R197" s="289"/>
      <c r="S197" s="289"/>
      <c r="T197" s="290"/>
      <c r="AT197" s="285" t="s">
        <v>134</v>
      </c>
      <c r="AU197" s="285" t="s">
        <v>82</v>
      </c>
      <c r="AV197" s="283" t="s">
        <v>82</v>
      </c>
      <c r="AW197" s="283" t="s">
        <v>33</v>
      </c>
      <c r="AX197" s="283" t="s">
        <v>80</v>
      </c>
      <c r="AY197" s="285" t="s">
        <v>124</v>
      </c>
    </row>
    <row r="198" spans="1:65" s="14" customFormat="1" ht="24" customHeight="1">
      <c r="B198" s="119"/>
      <c r="C198" s="120">
        <v>38</v>
      </c>
      <c r="D198" s="120" t="s">
        <v>127</v>
      </c>
      <c r="E198" s="121" t="s">
        <v>334</v>
      </c>
      <c r="F198" s="122" t="s">
        <v>335</v>
      </c>
      <c r="G198" s="123" t="s">
        <v>130</v>
      </c>
      <c r="H198" s="124">
        <v>77.311000000000007</v>
      </c>
      <c r="I198" s="125"/>
      <c r="J198" s="125">
        <f>ROUND(I198*H198,2)</f>
        <v>0</v>
      </c>
      <c r="K198" s="122" t="s">
        <v>131</v>
      </c>
      <c r="L198" s="126"/>
      <c r="M198" s="127" t="s">
        <v>43</v>
      </c>
      <c r="N198" s="128">
        <v>0.23300000000000001</v>
      </c>
      <c r="O198" s="128">
        <f>N198*H198</f>
        <v>18.013463000000002</v>
      </c>
      <c r="P198" s="128">
        <v>2.9999999999999997E-4</v>
      </c>
      <c r="Q198" s="128">
        <f>P198*H198</f>
        <v>2.31933E-2</v>
      </c>
      <c r="R198" s="128">
        <v>0</v>
      </c>
      <c r="S198" s="129">
        <f>R198*H198</f>
        <v>0</v>
      </c>
      <c r="AO198" s="130" t="s">
        <v>220</v>
      </c>
      <c r="AQ198" s="130" t="s">
        <v>127</v>
      </c>
      <c r="AR198" s="130" t="s">
        <v>82</v>
      </c>
      <c r="AV198" s="2" t="s">
        <v>124</v>
      </c>
      <c r="BB198" s="131">
        <f>IF(M198="základní",J198,0)</f>
        <v>0</v>
      </c>
      <c r="BC198" s="131">
        <f>IF(M198="snížená",J198,0)</f>
        <v>0</v>
      </c>
      <c r="BD198" s="131">
        <f>IF(M198="zákl. přenesená",J198,0)</f>
        <v>0</v>
      </c>
      <c r="BE198" s="131">
        <f>IF(M198="sníž. přenesená",J198,0)</f>
        <v>0</v>
      </c>
      <c r="BF198" s="131">
        <f>IF(M198="nulová",J198,0)</f>
        <v>0</v>
      </c>
      <c r="BG198" s="2" t="s">
        <v>80</v>
      </c>
      <c r="BH198" s="131">
        <f>ROUND(I198*H198,2)</f>
        <v>0</v>
      </c>
      <c r="BI198" s="2" t="s">
        <v>220</v>
      </c>
      <c r="BJ198" s="130" t="s">
        <v>336</v>
      </c>
    </row>
    <row r="199" spans="1:65" s="14" customFormat="1" ht="24">
      <c r="B199" s="119"/>
      <c r="C199" s="150">
        <v>39</v>
      </c>
      <c r="D199" s="150" t="s">
        <v>149</v>
      </c>
      <c r="E199" s="151" t="s">
        <v>337</v>
      </c>
      <c r="F199" s="152" t="s">
        <v>338</v>
      </c>
      <c r="G199" s="153" t="s">
        <v>130</v>
      </c>
      <c r="H199" s="154">
        <v>85.042000000000002</v>
      </c>
      <c r="I199" s="155"/>
      <c r="J199" s="155">
        <f>ROUND(I199*H199,2)</f>
        <v>0</v>
      </c>
      <c r="K199" s="152" t="s">
        <v>131</v>
      </c>
      <c r="L199" s="156"/>
      <c r="M199" s="157" t="s">
        <v>43</v>
      </c>
      <c r="N199" s="128">
        <v>0</v>
      </c>
      <c r="O199" s="128">
        <f>N199*H199</f>
        <v>0</v>
      </c>
      <c r="P199" s="128">
        <v>3.5000000000000001E-3</v>
      </c>
      <c r="Q199" s="128">
        <f>P199*H199</f>
        <v>0.29764699999999999</v>
      </c>
      <c r="R199" s="128">
        <v>0</v>
      </c>
      <c r="S199" s="129">
        <f>R199*H199</f>
        <v>0</v>
      </c>
      <c r="AO199" s="130" t="s">
        <v>307</v>
      </c>
      <c r="AQ199" s="130" t="s">
        <v>149</v>
      </c>
      <c r="AR199" s="130" t="s">
        <v>82</v>
      </c>
      <c r="AV199" s="2" t="s">
        <v>124</v>
      </c>
      <c r="BB199" s="131">
        <f>IF(M199="základní",J199,0)</f>
        <v>0</v>
      </c>
      <c r="BC199" s="131">
        <f>IF(M199="snížená",J199,0)</f>
        <v>0</v>
      </c>
      <c r="BD199" s="131">
        <f>IF(M199="zákl. přenesená",J199,0)</f>
        <v>0</v>
      </c>
      <c r="BE199" s="131">
        <f>IF(M199="sníž. přenesená",J199,0)</f>
        <v>0</v>
      </c>
      <c r="BF199" s="131">
        <f>IF(M199="nulová",J199,0)</f>
        <v>0</v>
      </c>
      <c r="BG199" s="2" t="s">
        <v>80</v>
      </c>
      <c r="BH199" s="131">
        <f>ROUND(I199*H199,2)</f>
        <v>0</v>
      </c>
      <c r="BI199" s="2" t="s">
        <v>220</v>
      </c>
      <c r="BJ199" s="130" t="s">
        <v>339</v>
      </c>
    </row>
    <row r="200" spans="1:65" s="140" customFormat="1">
      <c r="B200" s="141"/>
      <c r="D200" s="134" t="s">
        <v>134</v>
      </c>
      <c r="F200" s="143" t="s">
        <v>646</v>
      </c>
      <c r="H200" s="144">
        <f>77.311*1.1</f>
        <v>85.042100000000019</v>
      </c>
      <c r="L200" s="145"/>
      <c r="M200" s="146"/>
      <c r="N200" s="146"/>
      <c r="O200" s="146"/>
      <c r="P200" s="146"/>
      <c r="Q200" s="146"/>
      <c r="R200" s="146"/>
      <c r="S200" s="147"/>
      <c r="AQ200" s="142" t="s">
        <v>134</v>
      </c>
      <c r="AR200" s="142" t="s">
        <v>82</v>
      </c>
      <c r="AS200" s="140" t="s">
        <v>82</v>
      </c>
      <c r="AT200" s="140" t="s">
        <v>3</v>
      </c>
      <c r="AU200" s="140" t="s">
        <v>80</v>
      </c>
      <c r="AV200" s="142" t="s">
        <v>124</v>
      </c>
    </row>
    <row r="201" spans="1:65" s="14" customFormat="1" ht="24" customHeight="1">
      <c r="B201" s="119"/>
      <c r="C201" s="120">
        <v>40</v>
      </c>
      <c r="D201" s="120" t="s">
        <v>127</v>
      </c>
      <c r="E201" s="121" t="s">
        <v>340</v>
      </c>
      <c r="F201" s="122" t="s">
        <v>341</v>
      </c>
      <c r="G201" s="123" t="s">
        <v>144</v>
      </c>
      <c r="H201" s="124">
        <v>23.32</v>
      </c>
      <c r="I201" s="125"/>
      <c r="J201" s="125">
        <f>ROUND(I201*H201,2)</f>
        <v>0</v>
      </c>
      <c r="K201" s="122" t="s">
        <v>131</v>
      </c>
      <c r="L201" s="126"/>
      <c r="M201" s="127" t="s">
        <v>43</v>
      </c>
      <c r="N201" s="128">
        <v>0.11700000000000001</v>
      </c>
      <c r="O201" s="128">
        <f>N201*H201</f>
        <v>2.72844</v>
      </c>
      <c r="P201" s="128">
        <v>0</v>
      </c>
      <c r="Q201" s="128">
        <f>P201*H201</f>
        <v>0</v>
      </c>
      <c r="R201" s="128">
        <v>0</v>
      </c>
      <c r="S201" s="129">
        <f>R201*H201</f>
        <v>0</v>
      </c>
      <c r="AO201" s="130" t="s">
        <v>220</v>
      </c>
      <c r="AQ201" s="130" t="s">
        <v>127</v>
      </c>
      <c r="AR201" s="130" t="s">
        <v>82</v>
      </c>
      <c r="AV201" s="2" t="s">
        <v>124</v>
      </c>
      <c r="BB201" s="131">
        <f>IF(M201="základní",J201,0)</f>
        <v>0</v>
      </c>
      <c r="BC201" s="131">
        <f>IF(M201="snížená",J201,0)</f>
        <v>0</v>
      </c>
      <c r="BD201" s="131">
        <f>IF(M201="zákl. přenesená",J201,0)</f>
        <v>0</v>
      </c>
      <c r="BE201" s="131">
        <f>IF(M201="sníž. přenesená",J201,0)</f>
        <v>0</v>
      </c>
      <c r="BF201" s="131">
        <f>IF(M201="nulová",J201,0)</f>
        <v>0</v>
      </c>
      <c r="BG201" s="2" t="s">
        <v>80</v>
      </c>
      <c r="BH201" s="131">
        <f>ROUND(I201*H201,2)</f>
        <v>0</v>
      </c>
      <c r="BI201" s="2" t="s">
        <v>220</v>
      </c>
      <c r="BJ201" s="130" t="s">
        <v>342</v>
      </c>
    </row>
    <row r="202" spans="1:65" s="140" customFormat="1">
      <c r="B202" s="141"/>
      <c r="D202" s="134" t="s">
        <v>134</v>
      </c>
      <c r="E202" s="142"/>
      <c r="F202" s="143" t="s">
        <v>642</v>
      </c>
      <c r="H202" s="144">
        <v>23.32</v>
      </c>
      <c r="L202" s="145"/>
      <c r="M202" s="146"/>
      <c r="N202" s="146"/>
      <c r="O202" s="146"/>
      <c r="P202" s="146"/>
      <c r="Q202" s="146"/>
      <c r="R202" s="146"/>
      <c r="S202" s="147"/>
      <c r="AQ202" s="142" t="s">
        <v>134</v>
      </c>
      <c r="AR202" s="142" t="s">
        <v>82</v>
      </c>
      <c r="AS202" s="140" t="s">
        <v>82</v>
      </c>
      <c r="AT202" s="140" t="s">
        <v>33</v>
      </c>
      <c r="AU202" s="140" t="s">
        <v>80</v>
      </c>
      <c r="AV202" s="142" t="s">
        <v>124</v>
      </c>
    </row>
    <row r="203" spans="1:65" s="14" customFormat="1" ht="12">
      <c r="B203" s="119"/>
      <c r="C203" s="120">
        <v>41</v>
      </c>
      <c r="D203" s="120" t="s">
        <v>127</v>
      </c>
      <c r="E203" s="121" t="s">
        <v>343</v>
      </c>
      <c r="F203" s="122" t="s">
        <v>344</v>
      </c>
      <c r="G203" s="123" t="s">
        <v>144</v>
      </c>
      <c r="H203" s="124">
        <v>35.65</v>
      </c>
      <c r="I203" s="125"/>
      <c r="J203" s="125">
        <f>ROUND(I203*H203,2)</f>
        <v>0</v>
      </c>
      <c r="K203" s="122" t="s">
        <v>131</v>
      </c>
      <c r="L203" s="126"/>
      <c r="M203" s="127" t="s">
        <v>43</v>
      </c>
      <c r="N203" s="128">
        <v>0.25</v>
      </c>
      <c r="O203" s="128">
        <f>N203*H203</f>
        <v>8.9124999999999996</v>
      </c>
      <c r="P203" s="128">
        <v>1.0000000000000001E-5</v>
      </c>
      <c r="Q203" s="128">
        <f>P203*H203</f>
        <v>3.5649999999999999E-4</v>
      </c>
      <c r="R203" s="128">
        <v>0</v>
      </c>
      <c r="S203" s="129">
        <f>R203*H203</f>
        <v>0</v>
      </c>
      <c r="AO203" s="130" t="s">
        <v>220</v>
      </c>
      <c r="AQ203" s="130" t="s">
        <v>127</v>
      </c>
      <c r="AR203" s="130" t="s">
        <v>82</v>
      </c>
      <c r="AV203" s="2" t="s">
        <v>124</v>
      </c>
      <c r="BB203" s="131">
        <f>IF(M203="základní",J203,0)</f>
        <v>0</v>
      </c>
      <c r="BC203" s="131">
        <f>IF(M203="snížená",J203,0)</f>
        <v>0</v>
      </c>
      <c r="BD203" s="131">
        <f>IF(M203="zákl. přenesená",J203,0)</f>
        <v>0</v>
      </c>
      <c r="BE203" s="131">
        <f>IF(M203="sníž. přenesená",J203,0)</f>
        <v>0</v>
      </c>
      <c r="BF203" s="131">
        <f>IF(M203="nulová",J203,0)</f>
        <v>0</v>
      </c>
      <c r="BG203" s="2" t="s">
        <v>80</v>
      </c>
      <c r="BH203" s="131">
        <f>ROUND(I203*H203,2)</f>
        <v>0</v>
      </c>
      <c r="BI203" s="2" t="s">
        <v>220</v>
      </c>
      <c r="BJ203" s="130" t="s">
        <v>345</v>
      </c>
    </row>
    <row r="204" spans="1:65" s="140" customFormat="1">
      <c r="B204" s="141"/>
      <c r="D204" s="134" t="s">
        <v>134</v>
      </c>
      <c r="E204" s="142"/>
      <c r="F204" s="143" t="s">
        <v>643</v>
      </c>
      <c r="H204" s="144">
        <v>35.479999999999997</v>
      </c>
      <c r="L204" s="145"/>
      <c r="M204" s="146"/>
      <c r="N204" s="146"/>
      <c r="O204" s="146"/>
      <c r="P204" s="146"/>
      <c r="Q204" s="146"/>
      <c r="R204" s="146"/>
      <c r="S204" s="147"/>
      <c r="AQ204" s="142" t="s">
        <v>134</v>
      </c>
      <c r="AR204" s="142" t="s">
        <v>82</v>
      </c>
      <c r="AS204" s="140" t="s">
        <v>82</v>
      </c>
      <c r="AT204" s="140" t="s">
        <v>33</v>
      </c>
      <c r="AU204" s="140" t="s">
        <v>80</v>
      </c>
      <c r="AV204" s="142" t="s">
        <v>124</v>
      </c>
    </row>
    <row r="205" spans="1:65" s="14" customFormat="1" ht="16.5" customHeight="1">
      <c r="B205" s="119"/>
      <c r="C205" s="150">
        <v>42</v>
      </c>
      <c r="D205" s="150" t="s">
        <v>149</v>
      </c>
      <c r="E205" s="151" t="s">
        <v>346</v>
      </c>
      <c r="F205" s="152" t="s">
        <v>347</v>
      </c>
      <c r="G205" s="153" t="s">
        <v>144</v>
      </c>
      <c r="H205" s="154">
        <v>36.19</v>
      </c>
      <c r="I205" s="155"/>
      <c r="J205" s="155">
        <f>ROUND(I205*H205,2)</f>
        <v>0</v>
      </c>
      <c r="K205" s="152" t="s">
        <v>131</v>
      </c>
      <c r="L205" s="156"/>
      <c r="M205" s="157" t="s">
        <v>43</v>
      </c>
      <c r="N205" s="128">
        <v>0</v>
      </c>
      <c r="O205" s="128">
        <f>N205*H205</f>
        <v>0</v>
      </c>
      <c r="P205" s="128">
        <v>2.9999999999999997E-4</v>
      </c>
      <c r="Q205" s="128">
        <f>P205*H205</f>
        <v>1.0856999999999999E-2</v>
      </c>
      <c r="R205" s="128">
        <v>0</v>
      </c>
      <c r="S205" s="129">
        <f>R205*H205</f>
        <v>0</v>
      </c>
      <c r="AO205" s="130" t="s">
        <v>307</v>
      </c>
      <c r="AQ205" s="130" t="s">
        <v>149</v>
      </c>
      <c r="AR205" s="130" t="s">
        <v>82</v>
      </c>
      <c r="AV205" s="2" t="s">
        <v>124</v>
      </c>
      <c r="BB205" s="131">
        <f>IF(M205="základní",J205,0)</f>
        <v>0</v>
      </c>
      <c r="BC205" s="131">
        <f>IF(M205="snížená",J205,0)</f>
        <v>0</v>
      </c>
      <c r="BD205" s="131">
        <f>IF(M205="zákl. přenesená",J205,0)</f>
        <v>0</v>
      </c>
      <c r="BE205" s="131">
        <f>IF(M205="sníž. přenesená",J205,0)</f>
        <v>0</v>
      </c>
      <c r="BF205" s="131">
        <f>IF(M205="nulová",J205,0)</f>
        <v>0</v>
      </c>
      <c r="BG205" s="2" t="s">
        <v>80</v>
      </c>
      <c r="BH205" s="131">
        <f>ROUND(I205*H205,2)</f>
        <v>0</v>
      </c>
      <c r="BI205" s="2" t="s">
        <v>220</v>
      </c>
      <c r="BJ205" s="130" t="s">
        <v>348</v>
      </c>
    </row>
    <row r="206" spans="1:65" s="140" customFormat="1">
      <c r="B206" s="141"/>
      <c r="D206" s="134" t="s">
        <v>134</v>
      </c>
      <c r="F206" s="143" t="s">
        <v>647</v>
      </c>
      <c r="H206" s="144">
        <v>36.19</v>
      </c>
      <c r="L206" s="145"/>
      <c r="M206" s="146"/>
      <c r="N206" s="146"/>
      <c r="O206" s="146"/>
      <c r="P206" s="146"/>
      <c r="Q206" s="146"/>
      <c r="R206" s="146"/>
      <c r="S206" s="147"/>
      <c r="AQ206" s="142" t="s">
        <v>134</v>
      </c>
      <c r="AR206" s="142" t="s">
        <v>82</v>
      </c>
      <c r="AS206" s="140" t="s">
        <v>82</v>
      </c>
      <c r="AT206" s="140" t="s">
        <v>3</v>
      </c>
      <c r="AU206" s="140" t="s">
        <v>80</v>
      </c>
      <c r="AV206" s="142" t="s">
        <v>124</v>
      </c>
    </row>
    <row r="207" spans="1:65" s="14" customFormat="1" ht="16.5" customHeight="1">
      <c r="B207" s="119"/>
      <c r="C207" s="120">
        <v>43</v>
      </c>
      <c r="D207" s="120" t="s">
        <v>127</v>
      </c>
      <c r="E207" s="121" t="s">
        <v>349</v>
      </c>
      <c r="F207" s="122" t="s">
        <v>350</v>
      </c>
      <c r="G207" s="123" t="s">
        <v>144</v>
      </c>
      <c r="H207" s="124">
        <v>6.18</v>
      </c>
      <c r="I207" s="125"/>
      <c r="J207" s="125">
        <f>ROUND(I207*H207,2)</f>
        <v>0</v>
      </c>
      <c r="K207" s="122" t="s">
        <v>131</v>
      </c>
      <c r="L207" s="126"/>
      <c r="M207" s="127" t="s">
        <v>43</v>
      </c>
      <c r="N207" s="128">
        <v>0.26400000000000001</v>
      </c>
      <c r="O207" s="128">
        <f>N207*H207</f>
        <v>1.6315200000000001</v>
      </c>
      <c r="P207" s="128">
        <v>0</v>
      </c>
      <c r="Q207" s="128">
        <f>P207*H207</f>
        <v>0</v>
      </c>
      <c r="R207" s="128">
        <v>0</v>
      </c>
      <c r="S207" s="129">
        <f>R207*H207</f>
        <v>0</v>
      </c>
      <c r="AO207" s="130" t="s">
        <v>220</v>
      </c>
      <c r="AQ207" s="130" t="s">
        <v>127</v>
      </c>
      <c r="AR207" s="130" t="s">
        <v>82</v>
      </c>
      <c r="AV207" s="2" t="s">
        <v>124</v>
      </c>
      <c r="BB207" s="131">
        <f>IF(M207="základní",J207,0)</f>
        <v>0</v>
      </c>
      <c r="BC207" s="131">
        <f>IF(M207="snížená",J207,0)</f>
        <v>0</v>
      </c>
      <c r="BD207" s="131">
        <f>IF(M207="zákl. přenesená",J207,0)</f>
        <v>0</v>
      </c>
      <c r="BE207" s="131">
        <f>IF(M207="sníž. přenesená",J207,0)</f>
        <v>0</v>
      </c>
      <c r="BF207" s="131">
        <f>IF(M207="nulová",J207,0)</f>
        <v>0</v>
      </c>
      <c r="BG207" s="2" t="s">
        <v>80</v>
      </c>
      <c r="BH207" s="131">
        <f>ROUND(I207*H207,2)</f>
        <v>0</v>
      </c>
      <c r="BI207" s="2" t="s">
        <v>220</v>
      </c>
      <c r="BJ207" s="130" t="s">
        <v>351</v>
      </c>
    </row>
    <row r="208" spans="1:65" s="14" customFormat="1" ht="16.5" customHeight="1">
      <c r="B208" s="119"/>
      <c r="C208" s="150">
        <v>44</v>
      </c>
      <c r="D208" s="150" t="s">
        <v>149</v>
      </c>
      <c r="E208" s="151" t="s">
        <v>352</v>
      </c>
      <c r="F208" s="152" t="s">
        <v>353</v>
      </c>
      <c r="G208" s="153" t="s">
        <v>144</v>
      </c>
      <c r="H208" s="154">
        <v>6.3040000000000003</v>
      </c>
      <c r="I208" s="155"/>
      <c r="J208" s="155">
        <f>ROUND(I208*H208,2)</f>
        <v>0</v>
      </c>
      <c r="K208" s="152" t="s">
        <v>310</v>
      </c>
      <c r="L208" s="156"/>
      <c r="M208" s="157" t="s">
        <v>43</v>
      </c>
      <c r="N208" s="128">
        <v>0</v>
      </c>
      <c r="O208" s="128">
        <f>N208*H208</f>
        <v>0</v>
      </c>
      <c r="P208" s="128">
        <v>0</v>
      </c>
      <c r="Q208" s="128">
        <f>P208*H208</f>
        <v>0</v>
      </c>
      <c r="R208" s="128">
        <v>0</v>
      </c>
      <c r="S208" s="129">
        <f>R208*H208</f>
        <v>0</v>
      </c>
      <c r="AO208" s="130" t="s">
        <v>307</v>
      </c>
      <c r="AQ208" s="130" t="s">
        <v>149</v>
      </c>
      <c r="AR208" s="130" t="s">
        <v>82</v>
      </c>
      <c r="AV208" s="2" t="s">
        <v>124</v>
      </c>
      <c r="BB208" s="131">
        <f>IF(M208="základní",J208,0)</f>
        <v>0</v>
      </c>
      <c r="BC208" s="131">
        <f>IF(M208="snížená",J208,0)</f>
        <v>0</v>
      </c>
      <c r="BD208" s="131">
        <f>IF(M208="zákl. přenesená",J208,0)</f>
        <v>0</v>
      </c>
      <c r="BE208" s="131">
        <f>IF(M208="sníž. přenesená",J208,0)</f>
        <v>0</v>
      </c>
      <c r="BF208" s="131">
        <f>IF(M208="nulová",J208,0)</f>
        <v>0</v>
      </c>
      <c r="BG208" s="2" t="s">
        <v>80</v>
      </c>
      <c r="BH208" s="131">
        <f>ROUND(I208*H208,2)</f>
        <v>0</v>
      </c>
      <c r="BI208" s="2" t="s">
        <v>220</v>
      </c>
      <c r="BJ208" s="130" t="s">
        <v>354</v>
      </c>
    </row>
    <row r="209" spans="2:62" s="140" customFormat="1">
      <c r="B209" s="141"/>
      <c r="D209" s="134" t="s">
        <v>134</v>
      </c>
      <c r="F209" s="143" t="s">
        <v>355</v>
      </c>
      <c r="H209" s="144">
        <v>6.3040000000000003</v>
      </c>
      <c r="L209" s="145"/>
      <c r="M209" s="146"/>
      <c r="N209" s="146"/>
      <c r="O209" s="146"/>
      <c r="P209" s="146"/>
      <c r="Q209" s="146"/>
      <c r="R209" s="146"/>
      <c r="S209" s="147"/>
      <c r="AQ209" s="142" t="s">
        <v>134</v>
      </c>
      <c r="AR209" s="142" t="s">
        <v>82</v>
      </c>
      <c r="AS209" s="140" t="s">
        <v>82</v>
      </c>
      <c r="AT209" s="140" t="s">
        <v>3</v>
      </c>
      <c r="AU209" s="140" t="s">
        <v>80</v>
      </c>
      <c r="AV209" s="142" t="s">
        <v>124</v>
      </c>
    </row>
    <row r="210" spans="2:62" s="14" customFormat="1" ht="24" customHeight="1">
      <c r="B210" s="119"/>
      <c r="C210" s="120">
        <v>45</v>
      </c>
      <c r="D210" s="120" t="s">
        <v>127</v>
      </c>
      <c r="E210" s="121" t="s">
        <v>356</v>
      </c>
      <c r="F210" s="122" t="s">
        <v>357</v>
      </c>
      <c r="G210" s="123" t="s">
        <v>130</v>
      </c>
      <c r="H210" s="124">
        <v>77.311000000000007</v>
      </c>
      <c r="I210" s="125"/>
      <c r="J210" s="125">
        <f>ROUND(I210*H210,2)</f>
        <v>0</v>
      </c>
      <c r="K210" s="122" t="s">
        <v>131</v>
      </c>
      <c r="L210" s="126"/>
      <c r="M210" s="127" t="s">
        <v>43</v>
      </c>
      <c r="N210" s="128">
        <v>9.8000000000000004E-2</v>
      </c>
      <c r="O210" s="128">
        <f>N210*H210</f>
        <v>7.5764780000000007</v>
      </c>
      <c r="P210" s="128">
        <v>0</v>
      </c>
      <c r="Q210" s="128">
        <f>P210*H210</f>
        <v>0</v>
      </c>
      <c r="R210" s="128">
        <v>0</v>
      </c>
      <c r="S210" s="129">
        <f>R210*H210</f>
        <v>0</v>
      </c>
      <c r="AO210" s="130" t="s">
        <v>220</v>
      </c>
      <c r="AQ210" s="130" t="s">
        <v>127</v>
      </c>
      <c r="AR210" s="130" t="s">
        <v>82</v>
      </c>
      <c r="AV210" s="2" t="s">
        <v>124</v>
      </c>
      <c r="BB210" s="131">
        <f>IF(M210="základní",J210,0)</f>
        <v>0</v>
      </c>
      <c r="BC210" s="131">
        <f>IF(M210="snížená",J210,0)</f>
        <v>0</v>
      </c>
      <c r="BD210" s="131">
        <f>IF(M210="zákl. přenesená",J210,0)</f>
        <v>0</v>
      </c>
      <c r="BE210" s="131">
        <f>IF(M210="sníž. přenesená",J210,0)</f>
        <v>0</v>
      </c>
      <c r="BF210" s="131">
        <f>IF(M210="nulová",J210,0)</f>
        <v>0</v>
      </c>
      <c r="BG210" s="2" t="s">
        <v>80</v>
      </c>
      <c r="BH210" s="131">
        <f>ROUND(I210*H210,2)</f>
        <v>0</v>
      </c>
      <c r="BI210" s="2" t="s">
        <v>220</v>
      </c>
      <c r="BJ210" s="130" t="s">
        <v>358</v>
      </c>
    </row>
    <row r="211" spans="2:62" s="14" customFormat="1" ht="58.5">
      <c r="B211" s="15"/>
      <c r="D211" s="134" t="s">
        <v>146</v>
      </c>
      <c r="F211" s="148" t="s">
        <v>359</v>
      </c>
      <c r="L211" s="149"/>
      <c r="M211" s="36"/>
      <c r="N211" s="36"/>
      <c r="O211" s="36"/>
      <c r="P211" s="36"/>
      <c r="Q211" s="36"/>
      <c r="R211" s="36"/>
      <c r="S211" s="37"/>
      <c r="AQ211" s="2" t="s">
        <v>146</v>
      </c>
      <c r="AR211" s="2" t="s">
        <v>82</v>
      </c>
    </row>
    <row r="212" spans="2:62" s="140" customFormat="1">
      <c r="B212" s="141"/>
      <c r="D212" s="134" t="s">
        <v>134</v>
      </c>
      <c r="E212" s="142"/>
      <c r="F212" s="143">
        <v>77.311000000000007</v>
      </c>
      <c r="H212" s="144">
        <v>77.311000000000007</v>
      </c>
      <c r="L212" s="145"/>
      <c r="M212" s="146"/>
      <c r="N212" s="146"/>
      <c r="O212" s="146"/>
      <c r="P212" s="146"/>
      <c r="Q212" s="146"/>
      <c r="R212" s="146"/>
      <c r="S212" s="147"/>
      <c r="AQ212" s="142" t="s">
        <v>134</v>
      </c>
      <c r="AR212" s="142" t="s">
        <v>82</v>
      </c>
      <c r="AS212" s="140" t="s">
        <v>82</v>
      </c>
      <c r="AT212" s="140" t="s">
        <v>33</v>
      </c>
      <c r="AU212" s="140" t="s">
        <v>80</v>
      </c>
      <c r="AV212" s="142" t="s">
        <v>124</v>
      </c>
    </row>
    <row r="213" spans="2:62" s="14" customFormat="1" ht="24" customHeight="1">
      <c r="B213" s="119"/>
      <c r="C213" s="120">
        <v>46</v>
      </c>
      <c r="D213" s="120" t="s">
        <v>127</v>
      </c>
      <c r="E213" s="121" t="s">
        <v>360</v>
      </c>
      <c r="F213" s="122" t="s">
        <v>361</v>
      </c>
      <c r="G213" s="123" t="s">
        <v>130</v>
      </c>
      <c r="H213" s="124">
        <v>77.311000000000007</v>
      </c>
      <c r="I213" s="125"/>
      <c r="J213" s="125">
        <f>ROUND(I213*H213,2)</f>
        <v>0</v>
      </c>
      <c r="K213" s="122" t="s">
        <v>131</v>
      </c>
      <c r="L213" s="126"/>
      <c r="M213" s="127" t="s">
        <v>43</v>
      </c>
      <c r="N213" s="128">
        <v>9.9000000000000005E-2</v>
      </c>
      <c r="O213" s="128">
        <f>N213*H213</f>
        <v>7.6537890000000006</v>
      </c>
      <c r="P213" s="128">
        <v>3.0000000000000001E-5</v>
      </c>
      <c r="Q213" s="128">
        <f>P213*H213</f>
        <v>2.3193300000000001E-3</v>
      </c>
      <c r="R213" s="128">
        <v>0</v>
      </c>
      <c r="S213" s="129">
        <f>R213*H213</f>
        <v>0</v>
      </c>
      <c r="AO213" s="130" t="s">
        <v>220</v>
      </c>
      <c r="AQ213" s="130" t="s">
        <v>127</v>
      </c>
      <c r="AR213" s="130" t="s">
        <v>82</v>
      </c>
      <c r="AV213" s="2" t="s">
        <v>124</v>
      </c>
      <c r="BB213" s="131">
        <f>IF(M213="základní",J213,0)</f>
        <v>0</v>
      </c>
      <c r="BC213" s="131">
        <f>IF(M213="snížená",J213,0)</f>
        <v>0</v>
      </c>
      <c r="BD213" s="131">
        <f>IF(M213="zákl. přenesená",J213,0)</f>
        <v>0</v>
      </c>
      <c r="BE213" s="131">
        <f>IF(M213="sníž. přenesená",J213,0)</f>
        <v>0</v>
      </c>
      <c r="BF213" s="131">
        <f>IF(M213="nulová",J213,0)</f>
        <v>0</v>
      </c>
      <c r="BG213" s="2" t="s">
        <v>80</v>
      </c>
      <c r="BH213" s="131">
        <f>ROUND(I213*H213,2)</f>
        <v>0</v>
      </c>
      <c r="BI213" s="2" t="s">
        <v>220</v>
      </c>
      <c r="BJ213" s="130" t="s">
        <v>362</v>
      </c>
    </row>
    <row r="214" spans="2:62" s="14" customFormat="1" ht="58.5">
      <c r="B214" s="15"/>
      <c r="D214" s="134" t="s">
        <v>146</v>
      </c>
      <c r="F214" s="148" t="s">
        <v>359</v>
      </c>
      <c r="L214" s="149"/>
      <c r="M214" s="36"/>
      <c r="N214" s="36"/>
      <c r="O214" s="36"/>
      <c r="P214" s="36"/>
      <c r="Q214" s="36"/>
      <c r="R214" s="36"/>
      <c r="S214" s="37"/>
      <c r="AQ214" s="2" t="s">
        <v>146</v>
      </c>
      <c r="AR214" s="2" t="s">
        <v>82</v>
      </c>
    </row>
    <row r="215" spans="2:62" s="14" customFormat="1" ht="48" customHeight="1">
      <c r="B215" s="119"/>
      <c r="C215" s="120">
        <v>47</v>
      </c>
      <c r="D215" s="120" t="s">
        <v>127</v>
      </c>
      <c r="E215" s="121" t="s">
        <v>363</v>
      </c>
      <c r="F215" s="122" t="s">
        <v>364</v>
      </c>
      <c r="G215" s="123" t="s">
        <v>208</v>
      </c>
      <c r="H215" s="124">
        <v>0.876</v>
      </c>
      <c r="I215" s="125"/>
      <c r="J215" s="125">
        <f>ROUND(I215*H215,2)</f>
        <v>0</v>
      </c>
      <c r="K215" s="122" t="s">
        <v>131</v>
      </c>
      <c r="L215" s="126"/>
      <c r="M215" s="127" t="s">
        <v>43</v>
      </c>
      <c r="N215" s="128">
        <v>1.1020000000000001</v>
      </c>
      <c r="O215" s="128">
        <f>N215*H215</f>
        <v>0.9653520000000001</v>
      </c>
      <c r="P215" s="128">
        <v>0</v>
      </c>
      <c r="Q215" s="128">
        <f>P215*H215</f>
        <v>0</v>
      </c>
      <c r="R215" s="128">
        <v>0</v>
      </c>
      <c r="S215" s="129">
        <f>R215*H215</f>
        <v>0</v>
      </c>
      <c r="AO215" s="130" t="s">
        <v>220</v>
      </c>
      <c r="AQ215" s="130" t="s">
        <v>127</v>
      </c>
      <c r="AR215" s="130" t="s">
        <v>82</v>
      </c>
      <c r="AV215" s="2" t="s">
        <v>124</v>
      </c>
      <c r="BB215" s="131">
        <f>IF(M215="základní",J215,0)</f>
        <v>0</v>
      </c>
      <c r="BC215" s="131">
        <f>IF(M215="snížená",J215,0)</f>
        <v>0</v>
      </c>
      <c r="BD215" s="131">
        <f>IF(M215="zákl. přenesená",J215,0)</f>
        <v>0</v>
      </c>
      <c r="BE215" s="131">
        <f>IF(M215="sníž. přenesená",J215,0)</f>
        <v>0</v>
      </c>
      <c r="BF215" s="131">
        <f>IF(M215="nulová",J215,0)</f>
        <v>0</v>
      </c>
      <c r="BG215" s="2" t="s">
        <v>80</v>
      </c>
      <c r="BH215" s="131">
        <f>ROUND(I215*H215,2)</f>
        <v>0</v>
      </c>
      <c r="BI215" s="2" t="s">
        <v>220</v>
      </c>
      <c r="BJ215" s="130" t="s">
        <v>365</v>
      </c>
    </row>
    <row r="216" spans="2:62" s="14" customFormat="1" ht="136.5">
      <c r="B216" s="15"/>
      <c r="D216" s="134" t="s">
        <v>146</v>
      </c>
      <c r="F216" s="148" t="s">
        <v>366</v>
      </c>
      <c r="L216" s="149"/>
      <c r="M216" s="36"/>
      <c r="N216" s="36"/>
      <c r="O216" s="36"/>
      <c r="P216" s="36"/>
      <c r="Q216" s="36"/>
      <c r="R216" s="36"/>
      <c r="S216" s="37"/>
      <c r="AQ216" s="2" t="s">
        <v>146</v>
      </c>
      <c r="AR216" s="2" t="s">
        <v>82</v>
      </c>
    </row>
    <row r="217" spans="2:62" s="106" customFormat="1" ht="22.9" customHeight="1">
      <c r="B217" s="107"/>
      <c r="D217" s="108" t="s">
        <v>71</v>
      </c>
      <c r="E217" s="117" t="s">
        <v>367</v>
      </c>
      <c r="F217" s="117" t="s">
        <v>368</v>
      </c>
      <c r="J217" s="118">
        <f>BH217</f>
        <v>0</v>
      </c>
      <c r="L217" s="111"/>
      <c r="M217" s="112"/>
      <c r="N217" s="112"/>
      <c r="O217" s="113">
        <f>SUM(O218:O235)</f>
        <v>59.969112999999993</v>
      </c>
      <c r="P217" s="112"/>
      <c r="Q217" s="113">
        <f>SUM(Q218:Q235)</f>
        <v>1.0726120000000001</v>
      </c>
      <c r="R217" s="112"/>
      <c r="S217" s="114">
        <f>SUM(S218:S235)</f>
        <v>0</v>
      </c>
      <c r="AO217" s="108" t="s">
        <v>82</v>
      </c>
      <c r="AQ217" s="115" t="s">
        <v>71</v>
      </c>
      <c r="AR217" s="115" t="s">
        <v>80</v>
      </c>
      <c r="AV217" s="108" t="s">
        <v>124</v>
      </c>
      <c r="BH217" s="116">
        <f>SUM(BH218:BH235)</f>
        <v>0</v>
      </c>
    </row>
    <row r="218" spans="2:62" s="14" customFormat="1" ht="24" customHeight="1">
      <c r="B218" s="119"/>
      <c r="C218" s="120">
        <v>48</v>
      </c>
      <c r="D218" s="120" t="s">
        <v>127</v>
      </c>
      <c r="E218" s="121" t="s">
        <v>369</v>
      </c>
      <c r="F218" s="122" t="s">
        <v>370</v>
      </c>
      <c r="G218" s="123" t="s">
        <v>130</v>
      </c>
      <c r="H218" s="124">
        <v>64.926000000000002</v>
      </c>
      <c r="I218" s="125"/>
      <c r="J218" s="125">
        <f>ROUND(I218*H218,2)</f>
        <v>0</v>
      </c>
      <c r="K218" s="122" t="s">
        <v>131</v>
      </c>
      <c r="L218" s="126"/>
      <c r="M218" s="127" t="s">
        <v>43</v>
      </c>
      <c r="N218" s="128">
        <v>4.3999999999999997E-2</v>
      </c>
      <c r="O218" s="128">
        <f>N218*H218</f>
        <v>2.856744</v>
      </c>
      <c r="P218" s="128">
        <v>2.9999999999999997E-4</v>
      </c>
      <c r="Q218" s="128">
        <f>P218*H218</f>
        <v>1.94778E-2</v>
      </c>
      <c r="R218" s="128">
        <v>0</v>
      </c>
      <c r="S218" s="129">
        <f>R218*H218</f>
        <v>0</v>
      </c>
      <c r="AO218" s="130" t="s">
        <v>220</v>
      </c>
      <c r="AQ218" s="130" t="s">
        <v>127</v>
      </c>
      <c r="AR218" s="130" t="s">
        <v>82</v>
      </c>
      <c r="AV218" s="2" t="s">
        <v>124</v>
      </c>
      <c r="BB218" s="131">
        <f>IF(M218="základní",J218,0)</f>
        <v>0</v>
      </c>
      <c r="BC218" s="131">
        <f>IF(M218="snížená",J218,0)</f>
        <v>0</v>
      </c>
      <c r="BD218" s="131">
        <f>IF(M218="zákl. přenesená",J218,0)</f>
        <v>0</v>
      </c>
      <c r="BE218" s="131">
        <f>IF(M218="sníž. přenesená",J218,0)</f>
        <v>0</v>
      </c>
      <c r="BF218" s="131">
        <f>IF(M218="nulová",J218,0)</f>
        <v>0</v>
      </c>
      <c r="BG218" s="2" t="s">
        <v>80</v>
      </c>
      <c r="BH218" s="131">
        <f>ROUND(I218*H218,2)</f>
        <v>0</v>
      </c>
      <c r="BI218" s="2" t="s">
        <v>220</v>
      </c>
      <c r="BJ218" s="130" t="s">
        <v>371</v>
      </c>
    </row>
    <row r="219" spans="2:62" s="14" customFormat="1" ht="58.5">
      <c r="B219" s="15"/>
      <c r="D219" s="134" t="s">
        <v>146</v>
      </c>
      <c r="F219" s="148" t="s">
        <v>372</v>
      </c>
      <c r="L219" s="149"/>
      <c r="M219" s="36"/>
      <c r="N219" s="36"/>
      <c r="O219" s="36"/>
      <c r="P219" s="36"/>
      <c r="Q219" s="36"/>
      <c r="R219" s="36"/>
      <c r="S219" s="37"/>
      <c r="AQ219" s="2" t="s">
        <v>146</v>
      </c>
      <c r="AR219" s="2" t="s">
        <v>82</v>
      </c>
    </row>
    <row r="220" spans="2:62" s="132" customFormat="1">
      <c r="B220" s="133"/>
      <c r="D220" s="134" t="s">
        <v>134</v>
      </c>
      <c r="E220" s="135"/>
      <c r="F220" s="136" t="s">
        <v>191</v>
      </c>
      <c r="H220" s="135"/>
      <c r="L220" s="137"/>
      <c r="M220" s="138"/>
      <c r="N220" s="138"/>
      <c r="O220" s="138"/>
      <c r="P220" s="138"/>
      <c r="Q220" s="138"/>
      <c r="R220" s="138"/>
      <c r="S220" s="139"/>
      <c r="AQ220" s="135" t="s">
        <v>134</v>
      </c>
      <c r="AR220" s="135" t="s">
        <v>82</v>
      </c>
      <c r="AS220" s="132" t="s">
        <v>80</v>
      </c>
      <c r="AT220" s="132" t="s">
        <v>33</v>
      </c>
      <c r="AU220" s="132" t="s">
        <v>72</v>
      </c>
      <c r="AV220" s="135" t="s">
        <v>124</v>
      </c>
    </row>
    <row r="221" spans="2:62" s="140" customFormat="1">
      <c r="B221" s="141"/>
      <c r="D221" s="134" t="s">
        <v>134</v>
      </c>
      <c r="E221" s="142"/>
      <c r="F221" s="143" t="s">
        <v>373</v>
      </c>
      <c r="H221" s="144">
        <v>29.462</v>
      </c>
      <c r="L221" s="145"/>
      <c r="M221" s="146"/>
      <c r="N221" s="146"/>
      <c r="O221" s="146"/>
      <c r="P221" s="146"/>
      <c r="Q221" s="146"/>
      <c r="R221" s="146"/>
      <c r="S221" s="147"/>
      <c r="AQ221" s="142" t="s">
        <v>134</v>
      </c>
      <c r="AR221" s="142" t="s">
        <v>82</v>
      </c>
      <c r="AS221" s="140" t="s">
        <v>82</v>
      </c>
      <c r="AT221" s="140" t="s">
        <v>33</v>
      </c>
      <c r="AU221" s="140" t="s">
        <v>72</v>
      </c>
      <c r="AV221" s="142" t="s">
        <v>124</v>
      </c>
    </row>
    <row r="222" spans="2:62" s="132" customFormat="1">
      <c r="B222" s="133"/>
      <c r="D222" s="134" t="s">
        <v>134</v>
      </c>
      <c r="E222" s="135"/>
      <c r="F222" s="136" t="s">
        <v>374</v>
      </c>
      <c r="H222" s="135"/>
      <c r="L222" s="137"/>
      <c r="M222" s="138"/>
      <c r="N222" s="138"/>
      <c r="O222" s="138"/>
      <c r="P222" s="138"/>
      <c r="Q222" s="138"/>
      <c r="R222" s="138"/>
      <c r="S222" s="139"/>
      <c r="AQ222" s="135" t="s">
        <v>134</v>
      </c>
      <c r="AR222" s="135" t="s">
        <v>82</v>
      </c>
      <c r="AS222" s="132" t="s">
        <v>80</v>
      </c>
      <c r="AT222" s="132" t="s">
        <v>33</v>
      </c>
      <c r="AU222" s="132" t="s">
        <v>72</v>
      </c>
      <c r="AV222" s="135" t="s">
        <v>124</v>
      </c>
    </row>
    <row r="223" spans="2:62" s="140" customFormat="1">
      <c r="B223" s="141"/>
      <c r="D223" s="134" t="s">
        <v>134</v>
      </c>
      <c r="E223" s="142"/>
      <c r="F223" s="143" t="s">
        <v>373</v>
      </c>
      <c r="H223" s="144">
        <v>29.462</v>
      </c>
      <c r="L223" s="145"/>
      <c r="M223" s="146"/>
      <c r="N223" s="146"/>
      <c r="O223" s="146"/>
      <c r="P223" s="146"/>
      <c r="Q223" s="146"/>
      <c r="R223" s="146"/>
      <c r="S223" s="147"/>
      <c r="AQ223" s="142" t="s">
        <v>134</v>
      </c>
      <c r="AR223" s="142" t="s">
        <v>82</v>
      </c>
      <c r="AS223" s="140" t="s">
        <v>82</v>
      </c>
      <c r="AT223" s="140" t="s">
        <v>33</v>
      </c>
      <c r="AU223" s="140" t="s">
        <v>72</v>
      </c>
      <c r="AV223" s="142" t="s">
        <v>124</v>
      </c>
    </row>
    <row r="224" spans="2:62" s="132" customFormat="1">
      <c r="B224" s="133"/>
      <c r="D224" s="134" t="s">
        <v>134</v>
      </c>
      <c r="E224" s="135"/>
      <c r="F224" s="136" t="s">
        <v>298</v>
      </c>
      <c r="H224" s="135"/>
      <c r="L224" s="137"/>
      <c r="M224" s="138"/>
      <c r="N224" s="138"/>
      <c r="O224" s="138"/>
      <c r="P224" s="138"/>
      <c r="Q224" s="138"/>
      <c r="R224" s="138"/>
      <c r="S224" s="139"/>
      <c r="AQ224" s="135" t="s">
        <v>134</v>
      </c>
      <c r="AR224" s="135" t="s">
        <v>82</v>
      </c>
      <c r="AS224" s="132" t="s">
        <v>80</v>
      </c>
      <c r="AT224" s="132" t="s">
        <v>33</v>
      </c>
      <c r="AU224" s="132" t="s">
        <v>72</v>
      </c>
      <c r="AV224" s="135" t="s">
        <v>124</v>
      </c>
    </row>
    <row r="225" spans="2:62" s="140" customFormat="1">
      <c r="B225" s="141"/>
      <c r="D225" s="134" t="s">
        <v>134</v>
      </c>
      <c r="E225" s="142"/>
      <c r="F225" s="143" t="s">
        <v>375</v>
      </c>
      <c r="H225" s="144">
        <v>6.0019999999999998</v>
      </c>
      <c r="L225" s="145"/>
      <c r="M225" s="146"/>
      <c r="N225" s="146"/>
      <c r="O225" s="146"/>
      <c r="P225" s="146"/>
      <c r="Q225" s="146"/>
      <c r="R225" s="146"/>
      <c r="S225" s="147"/>
      <c r="AQ225" s="142" t="s">
        <v>134</v>
      </c>
      <c r="AR225" s="142" t="s">
        <v>82</v>
      </c>
      <c r="AS225" s="140" t="s">
        <v>82</v>
      </c>
      <c r="AT225" s="140" t="s">
        <v>33</v>
      </c>
      <c r="AU225" s="140" t="s">
        <v>72</v>
      </c>
      <c r="AV225" s="142" t="s">
        <v>124</v>
      </c>
    </row>
    <row r="226" spans="2:62" s="158" customFormat="1">
      <c r="B226" s="159"/>
      <c r="D226" s="134" t="s">
        <v>134</v>
      </c>
      <c r="E226" s="160"/>
      <c r="F226" s="161" t="s">
        <v>195</v>
      </c>
      <c r="H226" s="162">
        <v>64.926000000000002</v>
      </c>
      <c r="L226" s="163"/>
      <c r="M226" s="164"/>
      <c r="N226" s="164"/>
      <c r="O226" s="164"/>
      <c r="P226" s="164"/>
      <c r="Q226" s="164"/>
      <c r="R226" s="164"/>
      <c r="S226" s="165"/>
      <c r="AQ226" s="160" t="s">
        <v>134</v>
      </c>
      <c r="AR226" s="160" t="s">
        <v>82</v>
      </c>
      <c r="AS226" s="158" t="s">
        <v>132</v>
      </c>
      <c r="AT226" s="158" t="s">
        <v>33</v>
      </c>
      <c r="AU226" s="158" t="s">
        <v>80</v>
      </c>
      <c r="AV226" s="160" t="s">
        <v>124</v>
      </c>
    </row>
    <row r="227" spans="2:62" s="14" customFormat="1" ht="36" customHeight="1">
      <c r="B227" s="119"/>
      <c r="C227" s="120">
        <v>49</v>
      </c>
      <c r="D227" s="120" t="s">
        <v>127</v>
      </c>
      <c r="E227" s="121" t="s">
        <v>376</v>
      </c>
      <c r="F227" s="122" t="s">
        <v>377</v>
      </c>
      <c r="G227" s="123" t="s">
        <v>130</v>
      </c>
      <c r="H227" s="124">
        <v>64.927999999999997</v>
      </c>
      <c r="I227" s="125"/>
      <c r="J227" s="125">
        <f>ROUND(I227*H227,2)</f>
        <v>0</v>
      </c>
      <c r="K227" s="122" t="s">
        <v>131</v>
      </c>
      <c r="L227" s="126"/>
      <c r="M227" s="127" t="s">
        <v>43</v>
      </c>
      <c r="N227" s="128">
        <v>0.85799999999999998</v>
      </c>
      <c r="O227" s="128">
        <f>N227*H227</f>
        <v>55.708223999999994</v>
      </c>
      <c r="P227" s="128">
        <v>5.0000000000000001E-3</v>
      </c>
      <c r="Q227" s="128">
        <f>P227*H227</f>
        <v>0.32463999999999998</v>
      </c>
      <c r="R227" s="128">
        <v>0</v>
      </c>
      <c r="S227" s="129">
        <f>R227*H227</f>
        <v>0</v>
      </c>
      <c r="AO227" s="130" t="s">
        <v>220</v>
      </c>
      <c r="AQ227" s="130" t="s">
        <v>127</v>
      </c>
      <c r="AR227" s="130" t="s">
        <v>82</v>
      </c>
      <c r="AV227" s="2" t="s">
        <v>124</v>
      </c>
      <c r="BB227" s="131">
        <f>IF(M227="základní",J227,0)</f>
        <v>0</v>
      </c>
      <c r="BC227" s="131">
        <f>IF(M227="snížená",J227,0)</f>
        <v>0</v>
      </c>
      <c r="BD227" s="131">
        <f>IF(M227="zákl. přenesená",J227,0)</f>
        <v>0</v>
      </c>
      <c r="BE227" s="131">
        <f>IF(M227="sníž. přenesená",J227,0)</f>
        <v>0</v>
      </c>
      <c r="BF227" s="131">
        <f>IF(M227="nulová",J227,0)</f>
        <v>0</v>
      </c>
      <c r="BG227" s="2" t="s">
        <v>80</v>
      </c>
      <c r="BH227" s="131">
        <f>ROUND(I227*H227,2)</f>
        <v>0</v>
      </c>
      <c r="BI227" s="2" t="s">
        <v>220</v>
      </c>
      <c r="BJ227" s="130" t="s">
        <v>378</v>
      </c>
    </row>
    <row r="228" spans="2:62" s="14" customFormat="1" ht="39">
      <c r="B228" s="15"/>
      <c r="D228" s="134" t="s">
        <v>146</v>
      </c>
      <c r="F228" s="148" t="s">
        <v>379</v>
      </c>
      <c r="L228" s="149"/>
      <c r="M228" s="36"/>
      <c r="N228" s="36"/>
      <c r="O228" s="36"/>
      <c r="P228" s="36"/>
      <c r="Q228" s="36"/>
      <c r="R228" s="36"/>
      <c r="S228" s="37"/>
      <c r="AQ228" s="2" t="s">
        <v>146</v>
      </c>
      <c r="AR228" s="2" t="s">
        <v>82</v>
      </c>
    </row>
    <row r="229" spans="2:62" s="14" customFormat="1" ht="16.5" customHeight="1">
      <c r="B229" s="119"/>
      <c r="C229" s="150">
        <v>50</v>
      </c>
      <c r="D229" s="150" t="s">
        <v>149</v>
      </c>
      <c r="E229" s="151" t="s">
        <v>380</v>
      </c>
      <c r="F229" s="152" t="s">
        <v>381</v>
      </c>
      <c r="G229" s="153" t="s">
        <v>130</v>
      </c>
      <c r="H229" s="154">
        <v>71.421000000000006</v>
      </c>
      <c r="I229" s="155"/>
      <c r="J229" s="155">
        <f>ROUND(I229*H229,2)</f>
        <v>0</v>
      </c>
      <c r="K229" s="152" t="s">
        <v>131</v>
      </c>
      <c r="L229" s="156"/>
      <c r="M229" s="157" t="s">
        <v>43</v>
      </c>
      <c r="N229" s="128">
        <v>0</v>
      </c>
      <c r="O229" s="128">
        <f>N229*H229</f>
        <v>0</v>
      </c>
      <c r="P229" s="128">
        <v>1.0200000000000001E-2</v>
      </c>
      <c r="Q229" s="128">
        <f>P229*H229</f>
        <v>0.72849420000000009</v>
      </c>
      <c r="R229" s="128">
        <v>0</v>
      </c>
      <c r="S229" s="129">
        <f>R229*H229</f>
        <v>0</v>
      </c>
      <c r="AO229" s="130" t="s">
        <v>307</v>
      </c>
      <c r="AQ229" s="130" t="s">
        <v>149</v>
      </c>
      <c r="AR229" s="130" t="s">
        <v>82</v>
      </c>
      <c r="AV229" s="2" t="s">
        <v>124</v>
      </c>
      <c r="BB229" s="131">
        <f>IF(M229="základní",J229,0)</f>
        <v>0</v>
      </c>
      <c r="BC229" s="131">
        <f>IF(M229="snížená",J229,0)</f>
        <v>0</v>
      </c>
      <c r="BD229" s="131">
        <f>IF(M229="zákl. přenesená",J229,0)</f>
        <v>0</v>
      </c>
      <c r="BE229" s="131">
        <f>IF(M229="sníž. přenesená",J229,0)</f>
        <v>0</v>
      </c>
      <c r="BF229" s="131">
        <f>IF(M229="nulová",J229,0)</f>
        <v>0</v>
      </c>
      <c r="BG229" s="2" t="s">
        <v>80</v>
      </c>
      <c r="BH229" s="131">
        <f>ROUND(I229*H229,2)</f>
        <v>0</v>
      </c>
      <c r="BI229" s="2" t="s">
        <v>220</v>
      </c>
      <c r="BJ229" s="130" t="s">
        <v>382</v>
      </c>
    </row>
    <row r="230" spans="2:62" s="140" customFormat="1">
      <c r="B230" s="141"/>
      <c r="D230" s="134" t="s">
        <v>134</v>
      </c>
      <c r="F230" s="143" t="s">
        <v>383</v>
      </c>
      <c r="H230" s="144">
        <v>71.421000000000006</v>
      </c>
      <c r="L230" s="145"/>
      <c r="M230" s="146"/>
      <c r="N230" s="146"/>
      <c r="O230" s="146"/>
      <c r="P230" s="146"/>
      <c r="Q230" s="146"/>
      <c r="R230" s="146"/>
      <c r="S230" s="147"/>
      <c r="AQ230" s="142" t="s">
        <v>134</v>
      </c>
      <c r="AR230" s="142" t="s">
        <v>82</v>
      </c>
      <c r="AS230" s="140" t="s">
        <v>82</v>
      </c>
      <c r="AT230" s="140" t="s">
        <v>3</v>
      </c>
      <c r="AU230" s="140" t="s">
        <v>80</v>
      </c>
      <c r="AV230" s="142" t="s">
        <v>124</v>
      </c>
    </row>
    <row r="231" spans="2:62" s="14" customFormat="1" ht="24" customHeight="1">
      <c r="B231" s="119"/>
      <c r="C231" s="120">
        <v>51</v>
      </c>
      <c r="D231" s="120" t="s">
        <v>127</v>
      </c>
      <c r="E231" s="121" t="s">
        <v>384</v>
      </c>
      <c r="F231" s="122" t="s">
        <v>385</v>
      </c>
      <c r="G231" s="123" t="s">
        <v>130</v>
      </c>
      <c r="H231" s="124">
        <v>0.36</v>
      </c>
      <c r="I231" s="125"/>
      <c r="J231" s="125">
        <f>ROUND(I231*H231,2)</f>
        <v>0</v>
      </c>
      <c r="K231" s="122" t="s">
        <v>131</v>
      </c>
      <c r="L231" s="126"/>
      <c r="M231" s="127" t="s">
        <v>43</v>
      </c>
      <c r="N231" s="128">
        <v>0.13</v>
      </c>
      <c r="O231" s="128">
        <f>N231*H231</f>
        <v>4.6800000000000001E-2</v>
      </c>
      <c r="P231" s="128">
        <v>0</v>
      </c>
      <c r="Q231" s="128">
        <f>P231*H231</f>
        <v>0</v>
      </c>
      <c r="R231" s="128">
        <v>0</v>
      </c>
      <c r="S231" s="129">
        <f>R231*H231</f>
        <v>0</v>
      </c>
      <c r="AO231" s="130" t="s">
        <v>220</v>
      </c>
      <c r="AQ231" s="130" t="s">
        <v>127</v>
      </c>
      <c r="AR231" s="130" t="s">
        <v>82</v>
      </c>
      <c r="AV231" s="2" t="s">
        <v>124</v>
      </c>
      <c r="BB231" s="131">
        <f>IF(M231="základní",J231,0)</f>
        <v>0</v>
      </c>
      <c r="BC231" s="131">
        <f>IF(M231="snížená",J231,0)</f>
        <v>0</v>
      </c>
      <c r="BD231" s="131">
        <f>IF(M231="zákl. přenesená",J231,0)</f>
        <v>0</v>
      </c>
      <c r="BE231" s="131">
        <f>IF(M231="sníž. přenesená",J231,0)</f>
        <v>0</v>
      </c>
      <c r="BF231" s="131">
        <f>IF(M231="nulová",J231,0)</f>
        <v>0</v>
      </c>
      <c r="BG231" s="2" t="s">
        <v>80</v>
      </c>
      <c r="BH231" s="131">
        <f>ROUND(I231*H231,2)</f>
        <v>0</v>
      </c>
      <c r="BI231" s="2" t="s">
        <v>220</v>
      </c>
      <c r="BJ231" s="130" t="s">
        <v>386</v>
      </c>
    </row>
    <row r="232" spans="2:62" s="14" customFormat="1" ht="39">
      <c r="B232" s="15"/>
      <c r="D232" s="134" t="s">
        <v>146</v>
      </c>
      <c r="F232" s="148" t="s">
        <v>379</v>
      </c>
      <c r="L232" s="149"/>
      <c r="M232" s="36"/>
      <c r="N232" s="36"/>
      <c r="O232" s="36"/>
      <c r="P232" s="36"/>
      <c r="Q232" s="36"/>
      <c r="R232" s="36"/>
      <c r="S232" s="37"/>
      <c r="AQ232" s="2" t="s">
        <v>146</v>
      </c>
      <c r="AR232" s="2" t="s">
        <v>82</v>
      </c>
    </row>
    <row r="233" spans="2:62" s="140" customFormat="1">
      <c r="B233" s="141"/>
      <c r="D233" s="134" t="s">
        <v>134</v>
      </c>
      <c r="E233" s="142"/>
      <c r="F233" s="143" t="s">
        <v>185</v>
      </c>
      <c r="H233" s="144">
        <v>0.36</v>
      </c>
      <c r="L233" s="145"/>
      <c r="M233" s="146"/>
      <c r="N233" s="146"/>
      <c r="O233" s="146"/>
      <c r="P233" s="146"/>
      <c r="Q233" s="146"/>
      <c r="R233" s="146"/>
      <c r="S233" s="147"/>
      <c r="AQ233" s="142" t="s">
        <v>134</v>
      </c>
      <c r="AR233" s="142" t="s">
        <v>82</v>
      </c>
      <c r="AS233" s="140" t="s">
        <v>82</v>
      </c>
      <c r="AT233" s="140" t="s">
        <v>33</v>
      </c>
      <c r="AU233" s="140" t="s">
        <v>80</v>
      </c>
      <c r="AV233" s="142" t="s">
        <v>124</v>
      </c>
    </row>
    <row r="234" spans="2:62" s="14" customFormat="1" ht="48" customHeight="1">
      <c r="B234" s="119"/>
      <c r="C234" s="120">
        <v>52</v>
      </c>
      <c r="D234" s="120" t="s">
        <v>127</v>
      </c>
      <c r="E234" s="121" t="s">
        <v>387</v>
      </c>
      <c r="F234" s="122" t="s">
        <v>388</v>
      </c>
      <c r="G234" s="123" t="s">
        <v>208</v>
      </c>
      <c r="H234" s="124">
        <v>1.073</v>
      </c>
      <c r="I234" s="125"/>
      <c r="J234" s="125">
        <f>ROUND(I234*H234,2)</f>
        <v>0</v>
      </c>
      <c r="K234" s="122" t="s">
        <v>131</v>
      </c>
      <c r="L234" s="126"/>
      <c r="M234" s="127" t="s">
        <v>43</v>
      </c>
      <c r="N234" s="128">
        <v>1.2649999999999999</v>
      </c>
      <c r="O234" s="128">
        <f>N234*H234</f>
        <v>1.3573449999999998</v>
      </c>
      <c r="P234" s="128">
        <v>0</v>
      </c>
      <c r="Q234" s="128">
        <f>P234*H234</f>
        <v>0</v>
      </c>
      <c r="R234" s="128">
        <v>0</v>
      </c>
      <c r="S234" s="129">
        <f>R234*H234</f>
        <v>0</v>
      </c>
      <c r="AO234" s="130" t="s">
        <v>220</v>
      </c>
      <c r="AQ234" s="130" t="s">
        <v>127</v>
      </c>
      <c r="AR234" s="130" t="s">
        <v>82</v>
      </c>
      <c r="AV234" s="2" t="s">
        <v>124</v>
      </c>
      <c r="BB234" s="131">
        <f>IF(M234="základní",J234,0)</f>
        <v>0</v>
      </c>
      <c r="BC234" s="131">
        <f>IF(M234="snížená",J234,0)</f>
        <v>0</v>
      </c>
      <c r="BD234" s="131">
        <f>IF(M234="zákl. přenesená",J234,0)</f>
        <v>0</v>
      </c>
      <c r="BE234" s="131">
        <f>IF(M234="sníž. přenesená",J234,0)</f>
        <v>0</v>
      </c>
      <c r="BF234" s="131">
        <f>IF(M234="nulová",J234,0)</f>
        <v>0</v>
      </c>
      <c r="BG234" s="2" t="s">
        <v>80</v>
      </c>
      <c r="BH234" s="131">
        <f>ROUND(I234*H234,2)</f>
        <v>0</v>
      </c>
      <c r="BI234" s="2" t="s">
        <v>220</v>
      </c>
      <c r="BJ234" s="130" t="s">
        <v>389</v>
      </c>
    </row>
    <row r="235" spans="2:62" s="14" customFormat="1" ht="136.5">
      <c r="B235" s="15"/>
      <c r="D235" s="134" t="s">
        <v>146</v>
      </c>
      <c r="F235" s="148" t="s">
        <v>390</v>
      </c>
      <c r="L235" s="149"/>
      <c r="M235" s="36"/>
      <c r="N235" s="36"/>
      <c r="O235" s="36"/>
      <c r="P235" s="36"/>
      <c r="Q235" s="36"/>
      <c r="R235" s="36"/>
      <c r="S235" s="37"/>
      <c r="AQ235" s="2" t="s">
        <v>146</v>
      </c>
      <c r="AR235" s="2" t="s">
        <v>82</v>
      </c>
    </row>
    <row r="236" spans="2:62" s="106" customFormat="1" ht="22.9" customHeight="1">
      <c r="B236" s="107"/>
      <c r="D236" s="108" t="s">
        <v>71</v>
      </c>
      <c r="E236" s="117" t="s">
        <v>391</v>
      </c>
      <c r="F236" s="117" t="s">
        <v>392</v>
      </c>
      <c r="J236" s="118">
        <f>BH236</f>
        <v>0</v>
      </c>
      <c r="L236" s="111"/>
      <c r="M236" s="112"/>
      <c r="N236" s="112"/>
      <c r="O236" s="113">
        <f>SUM(O237:O242)</f>
        <v>6.0225200000000001</v>
      </c>
      <c r="P236" s="112"/>
      <c r="Q236" s="113">
        <f>SUM(Q237:Q242)</f>
        <v>4.6032E-3</v>
      </c>
      <c r="R236" s="112"/>
      <c r="S236" s="114">
        <f>SUM(S237:S242)</f>
        <v>0</v>
      </c>
      <c r="AO236" s="108" t="s">
        <v>82</v>
      </c>
      <c r="AQ236" s="115" t="s">
        <v>71</v>
      </c>
      <c r="AR236" s="115" t="s">
        <v>80</v>
      </c>
      <c r="AV236" s="108" t="s">
        <v>124</v>
      </c>
      <c r="BH236" s="116">
        <f>SUM(BH237:BH242)</f>
        <v>0</v>
      </c>
    </row>
    <row r="237" spans="2:62" s="14" customFormat="1" ht="36" customHeight="1">
      <c r="B237" s="119"/>
      <c r="C237" s="120">
        <v>53</v>
      </c>
      <c r="D237" s="120" t="s">
        <v>127</v>
      </c>
      <c r="E237" s="121" t="s">
        <v>393</v>
      </c>
      <c r="F237" s="122" t="s">
        <v>394</v>
      </c>
      <c r="G237" s="123" t="s">
        <v>130</v>
      </c>
      <c r="H237" s="124">
        <v>9.59</v>
      </c>
      <c r="I237" s="125"/>
      <c r="J237" s="125">
        <f>ROUND(I237*H237,2)</f>
        <v>0</v>
      </c>
      <c r="K237" s="122" t="s">
        <v>131</v>
      </c>
      <c r="L237" s="126"/>
      <c r="M237" s="127" t="s">
        <v>43</v>
      </c>
      <c r="N237" s="128">
        <v>0.1</v>
      </c>
      <c r="O237" s="128">
        <f>N237*H237</f>
        <v>0.95900000000000007</v>
      </c>
      <c r="P237" s="128">
        <v>6.9999999999999994E-5</v>
      </c>
      <c r="Q237" s="128">
        <f>P237*H237</f>
        <v>6.7129999999999989E-4</v>
      </c>
      <c r="R237" s="128">
        <v>0</v>
      </c>
      <c r="S237" s="129">
        <f>R237*H237</f>
        <v>0</v>
      </c>
      <c r="AO237" s="130" t="s">
        <v>220</v>
      </c>
      <c r="AQ237" s="130" t="s">
        <v>127</v>
      </c>
      <c r="AR237" s="130" t="s">
        <v>82</v>
      </c>
      <c r="AV237" s="2" t="s">
        <v>124</v>
      </c>
      <c r="BB237" s="131">
        <f>IF(M237="základní",J237,0)</f>
        <v>0</v>
      </c>
      <c r="BC237" s="131">
        <f>IF(M237="snížená",J237,0)</f>
        <v>0</v>
      </c>
      <c r="BD237" s="131">
        <f>IF(M237="zákl. přenesená",J237,0)</f>
        <v>0</v>
      </c>
      <c r="BE237" s="131">
        <f>IF(M237="sníž. přenesená",J237,0)</f>
        <v>0</v>
      </c>
      <c r="BF237" s="131">
        <f>IF(M237="nulová",J237,0)</f>
        <v>0</v>
      </c>
      <c r="BG237" s="2" t="s">
        <v>80</v>
      </c>
      <c r="BH237" s="131">
        <f>ROUND(I237*H237,2)</f>
        <v>0</v>
      </c>
      <c r="BI237" s="2" t="s">
        <v>220</v>
      </c>
      <c r="BJ237" s="130" t="s">
        <v>395</v>
      </c>
    </row>
    <row r="238" spans="2:62" s="132" customFormat="1">
      <c r="B238" s="133"/>
      <c r="D238" s="134" t="s">
        <v>134</v>
      </c>
      <c r="E238" s="135"/>
      <c r="F238" s="136" t="s">
        <v>396</v>
      </c>
      <c r="H238" s="135"/>
      <c r="L238" s="137"/>
      <c r="M238" s="138"/>
      <c r="N238" s="138"/>
      <c r="O238" s="138"/>
      <c r="P238" s="138"/>
      <c r="Q238" s="138"/>
      <c r="R238" s="138"/>
      <c r="S238" s="139"/>
      <c r="AQ238" s="135" t="s">
        <v>134</v>
      </c>
      <c r="AR238" s="135" t="s">
        <v>82</v>
      </c>
      <c r="AS238" s="132" t="s">
        <v>80</v>
      </c>
      <c r="AT238" s="132" t="s">
        <v>33</v>
      </c>
      <c r="AU238" s="132" t="s">
        <v>72</v>
      </c>
      <c r="AV238" s="135" t="s">
        <v>124</v>
      </c>
    </row>
    <row r="239" spans="2:62" s="140" customFormat="1">
      <c r="B239" s="141"/>
      <c r="D239" s="134" t="s">
        <v>134</v>
      </c>
      <c r="E239" s="142"/>
      <c r="F239" s="143" t="s">
        <v>397</v>
      </c>
      <c r="H239" s="144">
        <v>9.59</v>
      </c>
      <c r="L239" s="145"/>
      <c r="M239" s="146"/>
      <c r="N239" s="146"/>
      <c r="O239" s="146"/>
      <c r="P239" s="146"/>
      <c r="Q239" s="146"/>
      <c r="R239" s="146"/>
      <c r="S239" s="147"/>
      <c r="AQ239" s="142" t="s">
        <v>134</v>
      </c>
      <c r="AR239" s="142" t="s">
        <v>82</v>
      </c>
      <c r="AS239" s="140" t="s">
        <v>82</v>
      </c>
      <c r="AT239" s="140" t="s">
        <v>33</v>
      </c>
      <c r="AU239" s="140" t="s">
        <v>80</v>
      </c>
      <c r="AV239" s="142" t="s">
        <v>124</v>
      </c>
    </row>
    <row r="240" spans="2:62" s="14" customFormat="1" ht="24" customHeight="1">
      <c r="B240" s="119"/>
      <c r="C240" s="120">
        <v>54</v>
      </c>
      <c r="D240" s="120" t="s">
        <v>127</v>
      </c>
      <c r="E240" s="121" t="s">
        <v>398</v>
      </c>
      <c r="F240" s="122" t="s">
        <v>399</v>
      </c>
      <c r="G240" s="123" t="s">
        <v>130</v>
      </c>
      <c r="H240" s="124">
        <v>9.59</v>
      </c>
      <c r="I240" s="125"/>
      <c r="J240" s="125">
        <f>ROUND(I240*H240,2)</f>
        <v>0</v>
      </c>
      <c r="K240" s="122" t="s">
        <v>131</v>
      </c>
      <c r="L240" s="126"/>
      <c r="M240" s="127" t="s">
        <v>43</v>
      </c>
      <c r="N240" s="128">
        <v>0.184</v>
      </c>
      <c r="O240" s="128">
        <f>N240*H240</f>
        <v>1.7645599999999999</v>
      </c>
      <c r="P240" s="128">
        <v>1.7000000000000001E-4</v>
      </c>
      <c r="Q240" s="128">
        <f>P240*H240</f>
        <v>1.6303000000000001E-3</v>
      </c>
      <c r="R240" s="128">
        <v>0</v>
      </c>
      <c r="S240" s="129">
        <f>R240*H240</f>
        <v>0</v>
      </c>
      <c r="AO240" s="130" t="s">
        <v>220</v>
      </c>
      <c r="AQ240" s="130" t="s">
        <v>127</v>
      </c>
      <c r="AR240" s="130" t="s">
        <v>82</v>
      </c>
      <c r="AV240" s="2" t="s">
        <v>124</v>
      </c>
      <c r="BB240" s="131">
        <f>IF(M240="základní",J240,0)</f>
        <v>0</v>
      </c>
      <c r="BC240" s="131">
        <f>IF(M240="snížená",J240,0)</f>
        <v>0</v>
      </c>
      <c r="BD240" s="131">
        <f>IF(M240="zákl. přenesená",J240,0)</f>
        <v>0</v>
      </c>
      <c r="BE240" s="131">
        <f>IF(M240="sníž. přenesená",J240,0)</f>
        <v>0</v>
      </c>
      <c r="BF240" s="131">
        <f>IF(M240="nulová",J240,0)</f>
        <v>0</v>
      </c>
      <c r="BG240" s="2" t="s">
        <v>80</v>
      </c>
      <c r="BH240" s="131">
        <f>ROUND(I240*H240,2)</f>
        <v>0</v>
      </c>
      <c r="BI240" s="2" t="s">
        <v>220</v>
      </c>
      <c r="BJ240" s="130" t="s">
        <v>400</v>
      </c>
    </row>
    <row r="241" spans="2:62" s="14" customFormat="1" ht="24" customHeight="1">
      <c r="B241" s="119"/>
      <c r="C241" s="120">
        <v>55</v>
      </c>
      <c r="D241" s="120" t="s">
        <v>127</v>
      </c>
      <c r="E241" s="121" t="s">
        <v>401</v>
      </c>
      <c r="F241" s="122" t="s">
        <v>402</v>
      </c>
      <c r="G241" s="123" t="s">
        <v>130</v>
      </c>
      <c r="H241" s="124">
        <v>19.18</v>
      </c>
      <c r="I241" s="125"/>
      <c r="J241" s="125">
        <f>ROUND(I241*H241,2)</f>
        <v>0</v>
      </c>
      <c r="K241" s="122" t="s">
        <v>131</v>
      </c>
      <c r="L241" s="126"/>
      <c r="M241" s="127" t="s">
        <v>43</v>
      </c>
      <c r="N241" s="128">
        <v>0.17199999999999999</v>
      </c>
      <c r="O241" s="128">
        <f>N241*H241</f>
        <v>3.2989599999999997</v>
      </c>
      <c r="P241" s="128">
        <v>1.2E-4</v>
      </c>
      <c r="Q241" s="128">
        <f>P241*H241</f>
        <v>2.3016E-3</v>
      </c>
      <c r="R241" s="128">
        <v>0</v>
      </c>
      <c r="S241" s="129">
        <f>R241*H241</f>
        <v>0</v>
      </c>
      <c r="AO241" s="130" t="s">
        <v>220</v>
      </c>
      <c r="AQ241" s="130" t="s">
        <v>127</v>
      </c>
      <c r="AR241" s="130" t="s">
        <v>82</v>
      </c>
      <c r="AV241" s="2" t="s">
        <v>124</v>
      </c>
      <c r="BB241" s="131">
        <f>IF(M241="základní",J241,0)</f>
        <v>0</v>
      </c>
      <c r="BC241" s="131">
        <f>IF(M241="snížená",J241,0)</f>
        <v>0</v>
      </c>
      <c r="BD241" s="131">
        <f>IF(M241="zákl. přenesená",J241,0)</f>
        <v>0</v>
      </c>
      <c r="BE241" s="131">
        <f>IF(M241="sníž. přenesená",J241,0)</f>
        <v>0</v>
      </c>
      <c r="BF241" s="131">
        <f>IF(M241="nulová",J241,0)</f>
        <v>0</v>
      </c>
      <c r="BG241" s="2" t="s">
        <v>80</v>
      </c>
      <c r="BH241" s="131">
        <f>ROUND(I241*H241,2)</f>
        <v>0</v>
      </c>
      <c r="BI241" s="2" t="s">
        <v>220</v>
      </c>
      <c r="BJ241" s="130" t="s">
        <v>403</v>
      </c>
    </row>
    <row r="242" spans="2:62" s="140" customFormat="1">
      <c r="B242" s="141"/>
      <c r="D242" s="134" t="s">
        <v>134</v>
      </c>
      <c r="E242" s="142"/>
      <c r="F242" s="143" t="s">
        <v>404</v>
      </c>
      <c r="H242" s="144">
        <v>19.18</v>
      </c>
      <c r="L242" s="145"/>
      <c r="M242" s="146"/>
      <c r="N242" s="146"/>
      <c r="O242" s="146"/>
      <c r="P242" s="146"/>
      <c r="Q242" s="146"/>
      <c r="R242" s="146"/>
      <c r="S242" s="147"/>
      <c r="AQ242" s="142" t="s">
        <v>134</v>
      </c>
      <c r="AR242" s="142" t="s">
        <v>82</v>
      </c>
      <c r="AS242" s="140" t="s">
        <v>82</v>
      </c>
      <c r="AT242" s="140" t="s">
        <v>33</v>
      </c>
      <c r="AU242" s="140" t="s">
        <v>80</v>
      </c>
      <c r="AV242" s="142" t="s">
        <v>124</v>
      </c>
    </row>
    <row r="243" spans="2:62" s="106" customFormat="1" ht="22.9" customHeight="1">
      <c r="B243" s="107"/>
      <c r="D243" s="108" t="s">
        <v>71</v>
      </c>
      <c r="E243" s="117" t="s">
        <v>405</v>
      </c>
      <c r="F243" s="117" t="s">
        <v>406</v>
      </c>
      <c r="J243" s="118">
        <f>BH243</f>
        <v>0</v>
      </c>
      <c r="L243" s="111"/>
      <c r="M243" s="112"/>
      <c r="N243" s="112"/>
      <c r="O243" s="113">
        <f>SUM(O244:O262)</f>
        <v>58.958905999999999</v>
      </c>
      <c r="P243" s="112"/>
      <c r="Q243" s="113">
        <f>SUM(Q244:Q262)</f>
        <v>0.34397780000000006</v>
      </c>
      <c r="R243" s="112"/>
      <c r="S243" s="114">
        <f>SUM(S244:S262)</f>
        <v>7.8840130000000008E-2</v>
      </c>
      <c r="AO243" s="108" t="s">
        <v>82</v>
      </c>
      <c r="AQ243" s="115" t="s">
        <v>71</v>
      </c>
      <c r="AR243" s="115" t="s">
        <v>80</v>
      </c>
      <c r="AV243" s="108" t="s">
        <v>124</v>
      </c>
      <c r="BH243" s="116">
        <f>SUM(BH244:BH262)</f>
        <v>0</v>
      </c>
    </row>
    <row r="244" spans="2:62" s="14" customFormat="1" ht="16.5" customHeight="1">
      <c r="B244" s="119"/>
      <c r="C244" s="120">
        <v>56</v>
      </c>
      <c r="D244" s="120" t="s">
        <v>127</v>
      </c>
      <c r="E244" s="121" t="s">
        <v>407</v>
      </c>
      <c r="F244" s="122" t="s">
        <v>408</v>
      </c>
      <c r="G244" s="123" t="s">
        <v>130</v>
      </c>
      <c r="H244" s="124">
        <v>254.32300000000001</v>
      </c>
      <c r="I244" s="125"/>
      <c r="J244" s="125">
        <f>ROUND(I244*H244,2)</f>
        <v>0</v>
      </c>
      <c r="K244" s="122" t="s">
        <v>131</v>
      </c>
      <c r="L244" s="126"/>
      <c r="M244" s="127" t="s">
        <v>43</v>
      </c>
      <c r="N244" s="128">
        <v>8.4000000000000005E-2</v>
      </c>
      <c r="O244" s="128">
        <f>N244*H244</f>
        <v>21.363132</v>
      </c>
      <c r="P244" s="128">
        <v>0</v>
      </c>
      <c r="Q244" s="128">
        <f>P244*H244</f>
        <v>0</v>
      </c>
      <c r="R244" s="128">
        <v>0</v>
      </c>
      <c r="S244" s="129">
        <f>R244*H244</f>
        <v>0</v>
      </c>
      <c r="AO244" s="130" t="s">
        <v>220</v>
      </c>
      <c r="AQ244" s="130" t="s">
        <v>127</v>
      </c>
      <c r="AR244" s="130" t="s">
        <v>82</v>
      </c>
      <c r="AV244" s="2" t="s">
        <v>124</v>
      </c>
      <c r="BB244" s="131">
        <f>IF(M244="základní",J244,0)</f>
        <v>0</v>
      </c>
      <c r="BC244" s="131">
        <f>IF(M244="snížená",J244,0)</f>
        <v>0</v>
      </c>
      <c r="BD244" s="131">
        <f>IF(M244="zákl. přenesená",J244,0)</f>
        <v>0</v>
      </c>
      <c r="BE244" s="131">
        <f>IF(M244="sníž. přenesená",J244,0)</f>
        <v>0</v>
      </c>
      <c r="BF244" s="131">
        <f>IF(M244="nulová",J244,0)</f>
        <v>0</v>
      </c>
      <c r="BG244" s="2" t="s">
        <v>80</v>
      </c>
      <c r="BH244" s="131">
        <f>ROUND(I244*H244,2)</f>
        <v>0</v>
      </c>
      <c r="BI244" s="2" t="s">
        <v>220</v>
      </c>
      <c r="BJ244" s="130" t="s">
        <v>409</v>
      </c>
    </row>
    <row r="245" spans="2:62" s="132" customFormat="1">
      <c r="B245" s="133"/>
      <c r="D245" s="134" t="s">
        <v>134</v>
      </c>
      <c r="E245" s="135"/>
      <c r="F245" s="136" t="s">
        <v>410</v>
      </c>
      <c r="H245" s="135"/>
      <c r="L245" s="137"/>
      <c r="M245" s="138"/>
      <c r="N245" s="138"/>
      <c r="O245" s="138"/>
      <c r="P245" s="138"/>
      <c r="Q245" s="138"/>
      <c r="R245" s="138"/>
      <c r="S245" s="139"/>
      <c r="AQ245" s="135" t="s">
        <v>134</v>
      </c>
      <c r="AR245" s="135" t="s">
        <v>82</v>
      </c>
      <c r="AS245" s="132" t="s">
        <v>80</v>
      </c>
      <c r="AT245" s="132" t="s">
        <v>33</v>
      </c>
      <c r="AU245" s="132" t="s">
        <v>72</v>
      </c>
      <c r="AV245" s="135" t="s">
        <v>124</v>
      </c>
    </row>
    <row r="246" spans="2:62" s="140" customFormat="1">
      <c r="B246" s="141"/>
      <c r="D246" s="134" t="s">
        <v>134</v>
      </c>
      <c r="E246" s="142"/>
      <c r="F246" s="143" t="s">
        <v>167</v>
      </c>
      <c r="H246" s="144">
        <v>104.21</v>
      </c>
      <c r="L246" s="145"/>
      <c r="M246" s="146"/>
      <c r="N246" s="146"/>
      <c r="O246" s="146"/>
      <c r="P246" s="146"/>
      <c r="Q246" s="146"/>
      <c r="R246" s="146"/>
      <c r="S246" s="147"/>
      <c r="AQ246" s="142" t="s">
        <v>134</v>
      </c>
      <c r="AR246" s="142" t="s">
        <v>82</v>
      </c>
      <c r="AS246" s="140" t="s">
        <v>82</v>
      </c>
      <c r="AT246" s="140" t="s">
        <v>33</v>
      </c>
      <c r="AU246" s="140" t="s">
        <v>72</v>
      </c>
      <c r="AV246" s="142" t="s">
        <v>124</v>
      </c>
    </row>
    <row r="247" spans="2:62" s="166" customFormat="1">
      <c r="B247" s="167"/>
      <c r="D247" s="134" t="s">
        <v>134</v>
      </c>
      <c r="E247" s="168"/>
      <c r="F247" s="169" t="s">
        <v>411</v>
      </c>
      <c r="H247" s="170">
        <v>104.21</v>
      </c>
      <c r="L247" s="171"/>
      <c r="M247" s="172"/>
      <c r="N247" s="172"/>
      <c r="O247" s="172"/>
      <c r="P247" s="172"/>
      <c r="Q247" s="172"/>
      <c r="R247" s="172"/>
      <c r="S247" s="173"/>
      <c r="AQ247" s="168" t="s">
        <v>134</v>
      </c>
      <c r="AR247" s="168" t="s">
        <v>82</v>
      </c>
      <c r="AS247" s="166" t="s">
        <v>141</v>
      </c>
      <c r="AT247" s="166" t="s">
        <v>33</v>
      </c>
      <c r="AU247" s="166" t="s">
        <v>72</v>
      </c>
      <c r="AV247" s="168" t="s">
        <v>124</v>
      </c>
    </row>
    <row r="248" spans="2:62" s="140" customFormat="1">
      <c r="B248" s="141"/>
      <c r="D248" s="134" t="s">
        <v>134</v>
      </c>
      <c r="E248" s="142"/>
      <c r="F248" s="143" t="s">
        <v>412</v>
      </c>
      <c r="H248" s="144">
        <v>173.51499999999999</v>
      </c>
      <c r="L248" s="145"/>
      <c r="M248" s="146"/>
      <c r="N248" s="146"/>
      <c r="O248" s="146"/>
      <c r="P248" s="146"/>
      <c r="Q248" s="146"/>
      <c r="R248" s="146"/>
      <c r="S248" s="147"/>
      <c r="AQ248" s="142" t="s">
        <v>134</v>
      </c>
      <c r="AR248" s="142" t="s">
        <v>82</v>
      </c>
      <c r="AS248" s="140" t="s">
        <v>82</v>
      </c>
      <c r="AT248" s="140" t="s">
        <v>33</v>
      </c>
      <c r="AU248" s="140" t="s">
        <v>72</v>
      </c>
      <c r="AV248" s="142" t="s">
        <v>124</v>
      </c>
    </row>
    <row r="249" spans="2:62" s="140" customFormat="1">
      <c r="B249" s="141"/>
      <c r="D249" s="134" t="s">
        <v>134</v>
      </c>
      <c r="E249" s="142"/>
      <c r="F249" s="143" t="s">
        <v>413</v>
      </c>
      <c r="H249" s="144">
        <v>-23.402000000000001</v>
      </c>
      <c r="L249" s="145"/>
      <c r="M249" s="146"/>
      <c r="N249" s="146"/>
      <c r="O249" s="146"/>
      <c r="P249" s="146"/>
      <c r="Q249" s="146"/>
      <c r="R249" s="146"/>
      <c r="S249" s="147"/>
      <c r="AQ249" s="142" t="s">
        <v>134</v>
      </c>
      <c r="AR249" s="142" t="s">
        <v>82</v>
      </c>
      <c r="AS249" s="140" t="s">
        <v>82</v>
      </c>
      <c r="AT249" s="140" t="s">
        <v>33</v>
      </c>
      <c r="AU249" s="140" t="s">
        <v>72</v>
      </c>
      <c r="AV249" s="142" t="s">
        <v>124</v>
      </c>
    </row>
    <row r="250" spans="2:62" s="166" customFormat="1">
      <c r="B250" s="167"/>
      <c r="D250" s="134" t="s">
        <v>134</v>
      </c>
      <c r="E250" s="168"/>
      <c r="F250" s="169" t="s">
        <v>411</v>
      </c>
      <c r="H250" s="170">
        <v>150.113</v>
      </c>
      <c r="L250" s="171"/>
      <c r="M250" s="172"/>
      <c r="N250" s="172"/>
      <c r="O250" s="172"/>
      <c r="P250" s="172"/>
      <c r="Q250" s="172"/>
      <c r="R250" s="172"/>
      <c r="S250" s="173"/>
      <c r="AQ250" s="168" t="s">
        <v>134</v>
      </c>
      <c r="AR250" s="168" t="s">
        <v>82</v>
      </c>
      <c r="AS250" s="166" t="s">
        <v>141</v>
      </c>
      <c r="AT250" s="166" t="s">
        <v>33</v>
      </c>
      <c r="AU250" s="166" t="s">
        <v>72</v>
      </c>
      <c r="AV250" s="168" t="s">
        <v>124</v>
      </c>
    </row>
    <row r="251" spans="2:62" s="158" customFormat="1">
      <c r="B251" s="159"/>
      <c r="D251" s="134" t="s">
        <v>134</v>
      </c>
      <c r="E251" s="160"/>
      <c r="F251" s="161" t="s">
        <v>195</v>
      </c>
      <c r="H251" s="162">
        <v>254.32300000000001</v>
      </c>
      <c r="L251" s="163"/>
      <c r="M251" s="164"/>
      <c r="N251" s="164"/>
      <c r="O251" s="164"/>
      <c r="P251" s="164"/>
      <c r="Q251" s="164"/>
      <c r="R251" s="164"/>
      <c r="S251" s="165"/>
      <c r="AQ251" s="160" t="s">
        <v>134</v>
      </c>
      <c r="AR251" s="160" t="s">
        <v>82</v>
      </c>
      <c r="AS251" s="158" t="s">
        <v>132</v>
      </c>
      <c r="AT251" s="158" t="s">
        <v>33</v>
      </c>
      <c r="AU251" s="158" t="s">
        <v>80</v>
      </c>
      <c r="AV251" s="160" t="s">
        <v>124</v>
      </c>
    </row>
    <row r="252" spans="2:62" s="14" customFormat="1" ht="16.5" customHeight="1">
      <c r="B252" s="119"/>
      <c r="C252" s="120">
        <v>57</v>
      </c>
      <c r="D252" s="120" t="s">
        <v>127</v>
      </c>
      <c r="E252" s="121" t="s">
        <v>414</v>
      </c>
      <c r="F252" s="122" t="s">
        <v>415</v>
      </c>
      <c r="G252" s="123" t="s">
        <v>130</v>
      </c>
      <c r="H252" s="124">
        <v>254.32300000000001</v>
      </c>
      <c r="I252" s="125"/>
      <c r="J252" s="125">
        <f>ROUND(I252*H252,2)</f>
        <v>0</v>
      </c>
      <c r="K252" s="122" t="s">
        <v>131</v>
      </c>
      <c r="L252" s="126"/>
      <c r="M252" s="127" t="s">
        <v>43</v>
      </c>
      <c r="N252" s="128">
        <v>7.3999999999999996E-2</v>
      </c>
      <c r="O252" s="128">
        <f>N252*H252</f>
        <v>18.819901999999999</v>
      </c>
      <c r="P252" s="128">
        <v>1E-3</v>
      </c>
      <c r="Q252" s="128">
        <f>P252*H252</f>
        <v>0.25432300000000002</v>
      </c>
      <c r="R252" s="128">
        <v>3.1E-4</v>
      </c>
      <c r="S252" s="129">
        <f>R252*H252</f>
        <v>7.8840130000000008E-2</v>
      </c>
      <c r="AO252" s="130" t="s">
        <v>220</v>
      </c>
      <c r="AQ252" s="130" t="s">
        <v>127</v>
      </c>
      <c r="AR252" s="130" t="s">
        <v>82</v>
      </c>
      <c r="AV252" s="2" t="s">
        <v>124</v>
      </c>
      <c r="BB252" s="131">
        <f>IF(M252="základní",J252,0)</f>
        <v>0</v>
      </c>
      <c r="BC252" s="131">
        <f>IF(M252="snížená",J252,0)</f>
        <v>0</v>
      </c>
      <c r="BD252" s="131">
        <f>IF(M252="zákl. přenesená",J252,0)</f>
        <v>0</v>
      </c>
      <c r="BE252" s="131">
        <f>IF(M252="sníž. přenesená",J252,0)</f>
        <v>0</v>
      </c>
      <c r="BF252" s="131">
        <f>IF(M252="nulová",J252,0)</f>
        <v>0</v>
      </c>
      <c r="BG252" s="2" t="s">
        <v>80</v>
      </c>
      <c r="BH252" s="131">
        <f>ROUND(I252*H252,2)</f>
        <v>0</v>
      </c>
      <c r="BI252" s="2" t="s">
        <v>220</v>
      </c>
      <c r="BJ252" s="130" t="s">
        <v>416</v>
      </c>
    </row>
    <row r="253" spans="2:62" s="14" customFormat="1" ht="39">
      <c r="B253" s="15"/>
      <c r="D253" s="134" t="s">
        <v>146</v>
      </c>
      <c r="F253" s="148" t="s">
        <v>417</v>
      </c>
      <c r="L253" s="149"/>
      <c r="M253" s="36"/>
      <c r="N253" s="36"/>
      <c r="O253" s="36"/>
      <c r="P253" s="36"/>
      <c r="Q253" s="36"/>
      <c r="R253" s="36"/>
      <c r="S253" s="37"/>
      <c r="AQ253" s="2" t="s">
        <v>146</v>
      </c>
      <c r="AR253" s="2" t="s">
        <v>82</v>
      </c>
    </row>
    <row r="254" spans="2:62" s="14" customFormat="1" ht="36" customHeight="1">
      <c r="B254" s="119"/>
      <c r="C254" s="120">
        <v>58</v>
      </c>
      <c r="D254" s="120" t="s">
        <v>127</v>
      </c>
      <c r="E254" s="121" t="s">
        <v>418</v>
      </c>
      <c r="F254" s="122" t="s">
        <v>419</v>
      </c>
      <c r="G254" s="123" t="s">
        <v>171</v>
      </c>
      <c r="H254" s="124">
        <v>30</v>
      </c>
      <c r="I254" s="125"/>
      <c r="J254" s="125">
        <f>ROUND(I254*H254,2)</f>
        <v>0</v>
      </c>
      <c r="K254" s="122" t="s">
        <v>131</v>
      </c>
      <c r="L254" s="126"/>
      <c r="M254" s="127" t="s">
        <v>43</v>
      </c>
      <c r="N254" s="128">
        <v>6.4000000000000001E-2</v>
      </c>
      <c r="O254" s="128">
        <f>N254*H254</f>
        <v>1.92</v>
      </c>
      <c r="P254" s="128">
        <v>4.8000000000000001E-4</v>
      </c>
      <c r="Q254" s="128">
        <f>P254*H254</f>
        <v>1.44E-2</v>
      </c>
      <c r="R254" s="128">
        <v>0</v>
      </c>
      <c r="S254" s="129">
        <f>R254*H254</f>
        <v>0</v>
      </c>
      <c r="AO254" s="130" t="s">
        <v>220</v>
      </c>
      <c r="AQ254" s="130" t="s">
        <v>127</v>
      </c>
      <c r="AR254" s="130" t="s">
        <v>82</v>
      </c>
      <c r="AV254" s="2" t="s">
        <v>124</v>
      </c>
      <c r="BB254" s="131">
        <f>IF(M254="základní",J254,0)</f>
        <v>0</v>
      </c>
      <c r="BC254" s="131">
        <f>IF(M254="snížená",J254,0)</f>
        <v>0</v>
      </c>
      <c r="BD254" s="131">
        <f>IF(M254="zákl. přenesená",J254,0)</f>
        <v>0</v>
      </c>
      <c r="BE254" s="131">
        <f>IF(M254="sníž. přenesená",J254,0)</f>
        <v>0</v>
      </c>
      <c r="BF254" s="131">
        <f>IF(M254="nulová",J254,0)</f>
        <v>0</v>
      </c>
      <c r="BG254" s="2" t="s">
        <v>80</v>
      </c>
      <c r="BH254" s="131">
        <f>ROUND(I254*H254,2)</f>
        <v>0</v>
      </c>
      <c r="BI254" s="2" t="s">
        <v>220</v>
      </c>
      <c r="BJ254" s="130" t="s">
        <v>420</v>
      </c>
    </row>
    <row r="255" spans="2:62" s="14" customFormat="1" ht="36" customHeight="1">
      <c r="B255" s="119"/>
      <c r="C255" s="120">
        <v>59</v>
      </c>
      <c r="D255" s="120" t="s">
        <v>127</v>
      </c>
      <c r="E255" s="121" t="s">
        <v>421</v>
      </c>
      <c r="F255" s="122" t="s">
        <v>422</v>
      </c>
      <c r="G255" s="123" t="s">
        <v>130</v>
      </c>
      <c r="H255" s="124">
        <v>36.200000000000003</v>
      </c>
      <c r="I255" s="125"/>
      <c r="J255" s="125">
        <f>ROUND(I255*H255,2)</f>
        <v>0</v>
      </c>
      <c r="K255" s="122" t="s">
        <v>131</v>
      </c>
      <c r="L255" s="126"/>
      <c r="M255" s="127" t="s">
        <v>43</v>
      </c>
      <c r="N255" s="128">
        <v>1.6E-2</v>
      </c>
      <c r="O255" s="128">
        <f>N255*H255</f>
        <v>0.57920000000000005</v>
      </c>
      <c r="P255" s="128">
        <v>0</v>
      </c>
      <c r="Q255" s="128">
        <f>P255*H255</f>
        <v>0</v>
      </c>
      <c r="R255" s="128">
        <v>0</v>
      </c>
      <c r="S255" s="129">
        <f>R255*H255</f>
        <v>0</v>
      </c>
      <c r="AO255" s="130" t="s">
        <v>220</v>
      </c>
      <c r="AQ255" s="130" t="s">
        <v>127</v>
      </c>
      <c r="AR255" s="130" t="s">
        <v>82</v>
      </c>
      <c r="AV255" s="2" t="s">
        <v>124</v>
      </c>
      <c r="BB255" s="131">
        <f>IF(M255="základní",J255,0)</f>
        <v>0</v>
      </c>
      <c r="BC255" s="131">
        <f>IF(M255="snížená",J255,0)</f>
        <v>0</v>
      </c>
      <c r="BD255" s="131">
        <f>IF(M255="zákl. přenesená",J255,0)</f>
        <v>0</v>
      </c>
      <c r="BE255" s="131">
        <f>IF(M255="sníž. přenesená",J255,0)</f>
        <v>0</v>
      </c>
      <c r="BF255" s="131">
        <f>IF(M255="nulová",J255,0)</f>
        <v>0</v>
      </c>
      <c r="BG255" s="2" t="s">
        <v>80</v>
      </c>
      <c r="BH255" s="131">
        <f>ROUND(I255*H255,2)</f>
        <v>0</v>
      </c>
      <c r="BI255" s="2" t="s">
        <v>220</v>
      </c>
      <c r="BJ255" s="130" t="s">
        <v>423</v>
      </c>
    </row>
    <row r="256" spans="2:62" s="14" customFormat="1" ht="39">
      <c r="B256" s="15"/>
      <c r="D256" s="134" t="s">
        <v>146</v>
      </c>
      <c r="F256" s="148" t="s">
        <v>424</v>
      </c>
      <c r="L256" s="149"/>
      <c r="M256" s="36"/>
      <c r="N256" s="36"/>
      <c r="O256" s="36"/>
      <c r="P256" s="36"/>
      <c r="Q256" s="36"/>
      <c r="R256" s="36"/>
      <c r="S256" s="37"/>
      <c r="AQ256" s="2" t="s">
        <v>146</v>
      </c>
      <c r="AR256" s="2" t="s">
        <v>82</v>
      </c>
    </row>
    <row r="257" spans="2:62" s="140" customFormat="1">
      <c r="B257" s="141"/>
      <c r="D257" s="134" t="s">
        <v>134</v>
      </c>
      <c r="E257" s="142"/>
      <c r="F257" s="143" t="s">
        <v>425</v>
      </c>
      <c r="H257" s="144">
        <v>36.200000000000003</v>
      </c>
      <c r="L257" s="145"/>
      <c r="M257" s="146"/>
      <c r="N257" s="146"/>
      <c r="O257" s="146"/>
      <c r="P257" s="146"/>
      <c r="Q257" s="146"/>
      <c r="R257" s="146"/>
      <c r="S257" s="147"/>
      <c r="AQ257" s="142" t="s">
        <v>134</v>
      </c>
      <c r="AR257" s="142" t="s">
        <v>82</v>
      </c>
      <c r="AS257" s="140" t="s">
        <v>82</v>
      </c>
      <c r="AT257" s="140" t="s">
        <v>33</v>
      </c>
      <c r="AU257" s="140" t="s">
        <v>80</v>
      </c>
      <c r="AV257" s="142" t="s">
        <v>124</v>
      </c>
    </row>
    <row r="258" spans="2:62" s="14" customFormat="1" ht="16.5" customHeight="1">
      <c r="B258" s="119"/>
      <c r="C258" s="150">
        <v>60</v>
      </c>
      <c r="D258" s="150" t="s">
        <v>149</v>
      </c>
      <c r="E258" s="151" t="s">
        <v>426</v>
      </c>
      <c r="F258" s="152" t="s">
        <v>427</v>
      </c>
      <c r="G258" s="153" t="s">
        <v>130</v>
      </c>
      <c r="H258" s="154">
        <v>43.44</v>
      </c>
      <c r="I258" s="155"/>
      <c r="J258" s="155">
        <f>ROUND(I258*H258,2)</f>
        <v>0</v>
      </c>
      <c r="K258" s="152" t="s">
        <v>131</v>
      </c>
      <c r="L258" s="156"/>
      <c r="M258" s="157" t="s">
        <v>43</v>
      </c>
      <c r="N258" s="128">
        <v>0</v>
      </c>
      <c r="O258" s="128">
        <f>N258*H258</f>
        <v>0</v>
      </c>
      <c r="P258" s="128">
        <v>0</v>
      </c>
      <c r="Q258" s="128">
        <f>P258*H258</f>
        <v>0</v>
      </c>
      <c r="R258" s="128">
        <v>0</v>
      </c>
      <c r="S258" s="129">
        <f>R258*H258</f>
        <v>0</v>
      </c>
      <c r="AO258" s="130" t="s">
        <v>307</v>
      </c>
      <c r="AQ258" s="130" t="s">
        <v>149</v>
      </c>
      <c r="AR258" s="130" t="s">
        <v>82</v>
      </c>
      <c r="AV258" s="2" t="s">
        <v>124</v>
      </c>
      <c r="BB258" s="131">
        <f>IF(M258="základní",J258,0)</f>
        <v>0</v>
      </c>
      <c r="BC258" s="131">
        <f>IF(M258="snížená",J258,0)</f>
        <v>0</v>
      </c>
      <c r="BD258" s="131">
        <f>IF(M258="zákl. přenesená",J258,0)</f>
        <v>0</v>
      </c>
      <c r="BE258" s="131">
        <f>IF(M258="sníž. přenesená",J258,0)</f>
        <v>0</v>
      </c>
      <c r="BF258" s="131">
        <f>IF(M258="nulová",J258,0)</f>
        <v>0</v>
      </c>
      <c r="BG258" s="2" t="s">
        <v>80</v>
      </c>
      <c r="BH258" s="131">
        <f>ROUND(I258*H258,2)</f>
        <v>0</v>
      </c>
      <c r="BI258" s="2" t="s">
        <v>220</v>
      </c>
      <c r="BJ258" s="130" t="s">
        <v>428</v>
      </c>
    </row>
    <row r="259" spans="2:62" s="140" customFormat="1">
      <c r="B259" s="141"/>
      <c r="D259" s="134" t="s">
        <v>134</v>
      </c>
      <c r="E259" s="142"/>
      <c r="F259" s="143" t="s">
        <v>429</v>
      </c>
      <c r="H259" s="144">
        <v>36.200000000000003</v>
      </c>
      <c r="L259" s="145"/>
      <c r="M259" s="146"/>
      <c r="N259" s="146"/>
      <c r="O259" s="146"/>
      <c r="P259" s="146"/>
      <c r="Q259" s="146"/>
      <c r="R259" s="146"/>
      <c r="S259" s="147"/>
      <c r="AQ259" s="142" t="s">
        <v>134</v>
      </c>
      <c r="AR259" s="142" t="s">
        <v>82</v>
      </c>
      <c r="AS259" s="140" t="s">
        <v>82</v>
      </c>
      <c r="AT259" s="140" t="s">
        <v>33</v>
      </c>
      <c r="AU259" s="140" t="s">
        <v>80</v>
      </c>
      <c r="AV259" s="142" t="s">
        <v>124</v>
      </c>
    </row>
    <row r="260" spans="2:62" s="140" customFormat="1">
      <c r="B260" s="141"/>
      <c r="D260" s="134" t="s">
        <v>134</v>
      </c>
      <c r="F260" s="143" t="s">
        <v>430</v>
      </c>
      <c r="H260" s="144">
        <v>43.44</v>
      </c>
      <c r="L260" s="145"/>
      <c r="M260" s="146"/>
      <c r="N260" s="146"/>
      <c r="O260" s="146"/>
      <c r="P260" s="146"/>
      <c r="Q260" s="146"/>
      <c r="R260" s="146"/>
      <c r="S260" s="147"/>
      <c r="AQ260" s="142" t="s">
        <v>134</v>
      </c>
      <c r="AR260" s="142" t="s">
        <v>82</v>
      </c>
      <c r="AS260" s="140" t="s">
        <v>82</v>
      </c>
      <c r="AT260" s="140" t="s">
        <v>3</v>
      </c>
      <c r="AU260" s="140" t="s">
        <v>80</v>
      </c>
      <c r="AV260" s="142" t="s">
        <v>124</v>
      </c>
    </row>
    <row r="261" spans="2:62" s="14" customFormat="1" ht="36" customHeight="1">
      <c r="B261" s="119"/>
      <c r="C261" s="120">
        <v>61</v>
      </c>
      <c r="D261" s="120" t="s">
        <v>127</v>
      </c>
      <c r="E261" s="121" t="s">
        <v>431</v>
      </c>
      <c r="F261" s="122" t="s">
        <v>432</v>
      </c>
      <c r="G261" s="123" t="s">
        <v>130</v>
      </c>
      <c r="H261" s="124">
        <v>254.32300000000001</v>
      </c>
      <c r="I261" s="125"/>
      <c r="J261" s="125">
        <f>ROUND(I261*H261,2)</f>
        <v>0</v>
      </c>
      <c r="K261" s="122" t="s">
        <v>131</v>
      </c>
      <c r="L261" s="126"/>
      <c r="M261" s="127" t="s">
        <v>43</v>
      </c>
      <c r="N261" s="128">
        <v>6.4000000000000001E-2</v>
      </c>
      <c r="O261" s="128">
        <f>N261*H261</f>
        <v>16.276672000000001</v>
      </c>
      <c r="P261" s="128">
        <v>2.9E-4</v>
      </c>
      <c r="Q261" s="128">
        <f>P261*H261</f>
        <v>7.3753670000000007E-2</v>
      </c>
      <c r="R261" s="128">
        <v>0</v>
      </c>
      <c r="S261" s="129">
        <f>R261*H261</f>
        <v>0</v>
      </c>
      <c r="AO261" s="130" t="s">
        <v>220</v>
      </c>
      <c r="AQ261" s="130" t="s">
        <v>127</v>
      </c>
      <c r="AR261" s="130" t="s">
        <v>82</v>
      </c>
      <c r="AV261" s="2" t="s">
        <v>124</v>
      </c>
      <c r="BB261" s="131">
        <f>IF(M261="základní",J261,0)</f>
        <v>0</v>
      </c>
      <c r="BC261" s="131">
        <f>IF(M261="snížená",J261,0)</f>
        <v>0</v>
      </c>
      <c r="BD261" s="131">
        <f>IF(M261="zákl. přenesená",J261,0)</f>
        <v>0</v>
      </c>
      <c r="BE261" s="131">
        <f>IF(M261="sníž. přenesená",J261,0)</f>
        <v>0</v>
      </c>
      <c r="BF261" s="131">
        <f>IF(M261="nulová",J261,0)</f>
        <v>0</v>
      </c>
      <c r="BG261" s="2" t="s">
        <v>80</v>
      </c>
      <c r="BH261" s="131">
        <f>ROUND(I261*H261,2)</f>
        <v>0</v>
      </c>
      <c r="BI261" s="2" t="s">
        <v>220</v>
      </c>
      <c r="BJ261" s="130" t="s">
        <v>433</v>
      </c>
    </row>
    <row r="262" spans="2:62" s="14" customFormat="1" ht="36" customHeight="1">
      <c r="B262" s="119"/>
      <c r="C262" s="120">
        <v>62</v>
      </c>
      <c r="D262" s="120" t="s">
        <v>127</v>
      </c>
      <c r="E262" s="121" t="s">
        <v>434</v>
      </c>
      <c r="F262" s="122" t="s">
        <v>435</v>
      </c>
      <c r="G262" s="123" t="s">
        <v>130</v>
      </c>
      <c r="H262" s="124">
        <v>150.113</v>
      </c>
      <c r="I262" s="125"/>
      <c r="J262" s="125">
        <f>ROUND(I262*H262,2)</f>
        <v>0</v>
      </c>
      <c r="K262" s="122" t="s">
        <v>131</v>
      </c>
      <c r="L262" s="126"/>
      <c r="M262" s="127" t="s">
        <v>43</v>
      </c>
      <c r="N262" s="128">
        <v>0</v>
      </c>
      <c r="O262" s="128">
        <f>N262*H262</f>
        <v>0</v>
      </c>
      <c r="P262" s="128">
        <v>1.0000000000000001E-5</v>
      </c>
      <c r="Q262" s="128">
        <f>P262*H262</f>
        <v>1.50113E-3</v>
      </c>
      <c r="R262" s="128">
        <v>0</v>
      </c>
      <c r="S262" s="129">
        <f>R262*H262</f>
        <v>0</v>
      </c>
      <c r="AO262" s="130" t="s">
        <v>220</v>
      </c>
      <c r="AQ262" s="130" t="s">
        <v>127</v>
      </c>
      <c r="AR262" s="130" t="s">
        <v>82</v>
      </c>
      <c r="AV262" s="2" t="s">
        <v>124</v>
      </c>
      <c r="BB262" s="131">
        <f>IF(M262="základní",J262,0)</f>
        <v>0</v>
      </c>
      <c r="BC262" s="131">
        <f>IF(M262="snížená",J262,0)</f>
        <v>0</v>
      </c>
      <c r="BD262" s="131">
        <f>IF(M262="zákl. přenesená",J262,0)</f>
        <v>0</v>
      </c>
      <c r="BE262" s="131">
        <f>IF(M262="sníž. přenesená",J262,0)</f>
        <v>0</v>
      </c>
      <c r="BF262" s="131">
        <f>IF(M262="nulová",J262,0)</f>
        <v>0</v>
      </c>
      <c r="BG262" s="2" t="s">
        <v>80</v>
      </c>
      <c r="BH262" s="131">
        <f>ROUND(I262*H262,2)</f>
        <v>0</v>
      </c>
      <c r="BI262" s="2" t="s">
        <v>220</v>
      </c>
      <c r="BJ262" s="130" t="s">
        <v>436</v>
      </c>
    </row>
    <row r="263" spans="2:62" s="106" customFormat="1" ht="25.9" customHeight="1">
      <c r="B263" s="107"/>
      <c r="D263" s="108" t="s">
        <v>71</v>
      </c>
      <c r="E263" s="109" t="s">
        <v>149</v>
      </c>
      <c r="F263" s="109" t="s">
        <v>437</v>
      </c>
      <c r="J263" s="110">
        <f>BH263</f>
        <v>0</v>
      </c>
      <c r="L263" s="111"/>
      <c r="M263" s="112"/>
      <c r="N263" s="112"/>
      <c r="O263" s="113">
        <f>O264</f>
        <v>0</v>
      </c>
      <c r="P263" s="112"/>
      <c r="Q263" s="113">
        <f>Q264</f>
        <v>0</v>
      </c>
      <c r="R263" s="112"/>
      <c r="S263" s="114">
        <f>S264</f>
        <v>0</v>
      </c>
      <c r="AO263" s="108" t="s">
        <v>141</v>
      </c>
      <c r="AQ263" s="115" t="s">
        <v>71</v>
      </c>
      <c r="AR263" s="115" t="s">
        <v>72</v>
      </c>
      <c r="AV263" s="108" t="s">
        <v>124</v>
      </c>
      <c r="BH263" s="116">
        <f>BH264</f>
        <v>0</v>
      </c>
    </row>
    <row r="264" spans="2:62" s="106" customFormat="1" ht="22.9" customHeight="1">
      <c r="B264" s="107"/>
      <c r="D264" s="108" t="s">
        <v>71</v>
      </c>
      <c r="E264" s="117" t="s">
        <v>438</v>
      </c>
      <c r="F264" s="117" t="s">
        <v>439</v>
      </c>
      <c r="J264" s="118">
        <f>BH264</f>
        <v>0</v>
      </c>
      <c r="L264" s="111"/>
      <c r="M264" s="112"/>
      <c r="N264" s="112"/>
      <c r="O264" s="113">
        <f>O265</f>
        <v>0</v>
      </c>
      <c r="P264" s="112"/>
      <c r="Q264" s="113">
        <f>Q265</f>
        <v>0</v>
      </c>
      <c r="R264" s="112"/>
      <c r="S264" s="114">
        <f>S265</f>
        <v>0</v>
      </c>
      <c r="AO264" s="108" t="s">
        <v>141</v>
      </c>
      <c r="AQ264" s="115" t="s">
        <v>71</v>
      </c>
      <c r="AR264" s="115" t="s">
        <v>80</v>
      </c>
      <c r="AV264" s="108" t="s">
        <v>124</v>
      </c>
      <c r="BH264" s="116">
        <f>BH265</f>
        <v>0</v>
      </c>
    </row>
    <row r="265" spans="2:62" s="14" customFormat="1" ht="16.5" customHeight="1">
      <c r="B265" s="119"/>
      <c r="C265" s="120">
        <v>63</v>
      </c>
      <c r="D265" s="120" t="s">
        <v>127</v>
      </c>
      <c r="E265" s="121" t="s">
        <v>440</v>
      </c>
      <c r="F265" s="122" t="s">
        <v>441</v>
      </c>
      <c r="G265" s="123" t="s">
        <v>265</v>
      </c>
      <c r="H265" s="124">
        <v>1</v>
      </c>
      <c r="I265" s="125"/>
      <c r="J265" s="125">
        <f>ROUND(I265*H265,2)</f>
        <v>0</v>
      </c>
      <c r="K265" s="122"/>
      <c r="L265" s="126"/>
      <c r="M265" s="127" t="s">
        <v>43</v>
      </c>
      <c r="N265" s="128">
        <v>0</v>
      </c>
      <c r="O265" s="128">
        <f>N265*H265</f>
        <v>0</v>
      </c>
      <c r="P265" s="128">
        <v>0</v>
      </c>
      <c r="Q265" s="128">
        <f>P265*H265</f>
        <v>0</v>
      </c>
      <c r="R265" s="128">
        <v>0</v>
      </c>
      <c r="S265" s="129">
        <f>R265*H265</f>
        <v>0</v>
      </c>
      <c r="AO265" s="130" t="s">
        <v>442</v>
      </c>
      <c r="AQ265" s="130" t="s">
        <v>127</v>
      </c>
      <c r="AR265" s="130" t="s">
        <v>82</v>
      </c>
      <c r="AV265" s="2" t="s">
        <v>124</v>
      </c>
      <c r="BB265" s="131">
        <f>IF(M265="základní",J265,0)</f>
        <v>0</v>
      </c>
      <c r="BC265" s="131">
        <f>IF(M265="snížená",J265,0)</f>
        <v>0</v>
      </c>
      <c r="BD265" s="131">
        <f>IF(M265="zákl. přenesená",J265,0)</f>
        <v>0</v>
      </c>
      <c r="BE265" s="131">
        <f>IF(M265="sníž. přenesená",J265,0)</f>
        <v>0</v>
      </c>
      <c r="BF265" s="131">
        <f>IF(M265="nulová",J265,0)</f>
        <v>0</v>
      </c>
      <c r="BG265" s="2" t="s">
        <v>80</v>
      </c>
      <c r="BH265" s="131">
        <f>ROUND(I265*H265,2)</f>
        <v>0</v>
      </c>
      <c r="BI265" s="2" t="s">
        <v>442</v>
      </c>
      <c r="BJ265" s="130" t="s">
        <v>443</v>
      </c>
    </row>
    <row r="266" spans="2:62" s="106" customFormat="1" ht="25.9" customHeight="1">
      <c r="B266" s="107"/>
      <c r="D266" s="108" t="s">
        <v>71</v>
      </c>
      <c r="E266" s="109" t="s">
        <v>444</v>
      </c>
      <c r="F266" s="109" t="s">
        <v>445</v>
      </c>
      <c r="J266" s="110">
        <f>BH266</f>
        <v>0</v>
      </c>
      <c r="L266" s="111"/>
      <c r="M266" s="112"/>
      <c r="N266" s="112"/>
      <c r="O266" s="113">
        <f>SUM(O267:O272)</f>
        <v>5</v>
      </c>
      <c r="P266" s="112"/>
      <c r="Q266" s="113">
        <f>SUM(Q267:Q272)</f>
        <v>0</v>
      </c>
      <c r="R266" s="112"/>
      <c r="S266" s="114">
        <f>SUM(S267:S272)</f>
        <v>0</v>
      </c>
      <c r="AO266" s="108" t="s">
        <v>132</v>
      </c>
      <c r="AQ266" s="115" t="s">
        <v>71</v>
      </c>
      <c r="AR266" s="115" t="s">
        <v>72</v>
      </c>
      <c r="AV266" s="108" t="s">
        <v>124</v>
      </c>
      <c r="BH266" s="116">
        <f>SUM(BH267:BH272)</f>
        <v>0</v>
      </c>
    </row>
    <row r="267" spans="2:62" s="14" customFormat="1" ht="24" customHeight="1">
      <c r="B267" s="119"/>
      <c r="C267" s="120">
        <v>64</v>
      </c>
      <c r="D267" s="120" t="s">
        <v>127</v>
      </c>
      <c r="E267" s="121" t="s">
        <v>446</v>
      </c>
      <c r="F267" s="122" t="s">
        <v>447</v>
      </c>
      <c r="G267" s="123" t="s">
        <v>448</v>
      </c>
      <c r="H267" s="174">
        <v>3</v>
      </c>
      <c r="I267" s="125"/>
      <c r="J267" s="125">
        <f>ROUND(I267*H267,2)</f>
        <v>0</v>
      </c>
      <c r="K267" s="122" t="s">
        <v>131</v>
      </c>
      <c r="L267" s="126"/>
      <c r="M267" s="127" t="s">
        <v>43</v>
      </c>
      <c r="N267" s="128">
        <v>1</v>
      </c>
      <c r="O267" s="128">
        <f>N267*H267</f>
        <v>3</v>
      </c>
      <c r="P267" s="128">
        <v>0</v>
      </c>
      <c r="Q267" s="128">
        <f>P267*H267</f>
        <v>0</v>
      </c>
      <c r="R267" s="128">
        <v>0</v>
      </c>
      <c r="S267" s="129">
        <f>R267*H267</f>
        <v>0</v>
      </c>
      <c r="AO267" s="130" t="s">
        <v>449</v>
      </c>
      <c r="AQ267" s="130" t="s">
        <v>127</v>
      </c>
      <c r="AR267" s="130" t="s">
        <v>80</v>
      </c>
      <c r="AV267" s="2" t="s">
        <v>124</v>
      </c>
      <c r="BB267" s="131">
        <f>IF(M267="základní",J267,0)</f>
        <v>0</v>
      </c>
      <c r="BC267" s="131">
        <f>IF(M267="snížená",J267,0)</f>
        <v>0</v>
      </c>
      <c r="BD267" s="131">
        <f>IF(M267="zákl. přenesená",J267,0)</f>
        <v>0</v>
      </c>
      <c r="BE267" s="131">
        <f>IF(M267="sníž. přenesená",J267,0)</f>
        <v>0</v>
      </c>
      <c r="BF267" s="131">
        <f>IF(M267="nulová",J267,0)</f>
        <v>0</v>
      </c>
      <c r="BG267" s="2" t="s">
        <v>80</v>
      </c>
      <c r="BH267" s="131">
        <f>ROUND(I267*H267,2)</f>
        <v>0</v>
      </c>
      <c r="BI267" s="2" t="s">
        <v>449</v>
      </c>
      <c r="BJ267" s="130" t="s">
        <v>450</v>
      </c>
    </row>
    <row r="268" spans="2:62" s="132" customFormat="1" ht="22.5">
      <c r="B268" s="133"/>
      <c r="D268" s="134" t="s">
        <v>134</v>
      </c>
      <c r="E268" s="135"/>
      <c r="F268" s="136" t="s">
        <v>451</v>
      </c>
      <c r="H268" s="135"/>
      <c r="L268" s="137"/>
      <c r="M268" s="138"/>
      <c r="N268" s="138"/>
      <c r="O268" s="138"/>
      <c r="P268" s="138"/>
      <c r="Q268" s="138"/>
      <c r="R268" s="138"/>
      <c r="S268" s="139"/>
      <c r="AQ268" s="135" t="s">
        <v>134</v>
      </c>
      <c r="AR268" s="135" t="s">
        <v>80</v>
      </c>
      <c r="AS268" s="132" t="s">
        <v>80</v>
      </c>
      <c r="AT268" s="132" t="s">
        <v>33</v>
      </c>
      <c r="AU268" s="132" t="s">
        <v>72</v>
      </c>
      <c r="AV268" s="135" t="s">
        <v>124</v>
      </c>
    </row>
    <row r="269" spans="2:62" s="140" customFormat="1">
      <c r="B269" s="141"/>
      <c r="D269" s="134" t="s">
        <v>134</v>
      </c>
      <c r="E269" s="142"/>
      <c r="F269" s="143">
        <v>3</v>
      </c>
      <c r="H269" s="144">
        <v>3</v>
      </c>
      <c r="L269" s="145"/>
      <c r="M269" s="146"/>
      <c r="N269" s="146"/>
      <c r="O269" s="146"/>
      <c r="P269" s="146"/>
      <c r="Q269" s="146"/>
      <c r="R269" s="146"/>
      <c r="S269" s="147"/>
      <c r="AQ269" s="142" t="s">
        <v>134</v>
      </c>
      <c r="AR269" s="142" t="s">
        <v>80</v>
      </c>
      <c r="AS269" s="140" t="s">
        <v>82</v>
      </c>
      <c r="AT269" s="140" t="s">
        <v>33</v>
      </c>
      <c r="AU269" s="140" t="s">
        <v>80</v>
      </c>
      <c r="AV269" s="142" t="s">
        <v>124</v>
      </c>
    </row>
    <row r="270" spans="2:62" s="14" customFormat="1" ht="24" customHeight="1">
      <c r="B270" s="119"/>
      <c r="C270" s="120">
        <v>65</v>
      </c>
      <c r="D270" s="120" t="s">
        <v>127</v>
      </c>
      <c r="E270" s="121" t="s">
        <v>452</v>
      </c>
      <c r="F270" s="122" t="s">
        <v>453</v>
      </c>
      <c r="G270" s="123" t="s">
        <v>448</v>
      </c>
      <c r="H270" s="174">
        <v>2</v>
      </c>
      <c r="I270" s="125"/>
      <c r="J270" s="125">
        <f>ROUND(I270*H270,2)</f>
        <v>0</v>
      </c>
      <c r="K270" s="122" t="s">
        <v>131</v>
      </c>
      <c r="L270" s="126"/>
      <c r="M270" s="127" t="s">
        <v>43</v>
      </c>
      <c r="N270" s="128">
        <v>1</v>
      </c>
      <c r="O270" s="128">
        <f>N270*H270</f>
        <v>2</v>
      </c>
      <c r="P270" s="128">
        <v>0</v>
      </c>
      <c r="Q270" s="128">
        <f>P270*H270</f>
        <v>0</v>
      </c>
      <c r="R270" s="128">
        <v>0</v>
      </c>
      <c r="S270" s="129">
        <f>R270*H270</f>
        <v>0</v>
      </c>
      <c r="AO270" s="130" t="s">
        <v>449</v>
      </c>
      <c r="AQ270" s="130" t="s">
        <v>127</v>
      </c>
      <c r="AR270" s="130" t="s">
        <v>80</v>
      </c>
      <c r="AV270" s="2" t="s">
        <v>124</v>
      </c>
      <c r="BB270" s="131">
        <f>IF(M270="základní",J270,0)</f>
        <v>0</v>
      </c>
      <c r="BC270" s="131">
        <f>IF(M270="snížená",J270,0)</f>
        <v>0</v>
      </c>
      <c r="BD270" s="131">
        <f>IF(M270="zákl. přenesená",J270,0)</f>
        <v>0</v>
      </c>
      <c r="BE270" s="131">
        <f>IF(M270="sníž. přenesená",J270,0)</f>
        <v>0</v>
      </c>
      <c r="BF270" s="131">
        <f>IF(M270="nulová",J270,0)</f>
        <v>0</v>
      </c>
      <c r="BG270" s="2" t="s">
        <v>80</v>
      </c>
      <c r="BH270" s="131">
        <f>ROUND(I270*H270,2)</f>
        <v>0</v>
      </c>
      <c r="BI270" s="2" t="s">
        <v>449</v>
      </c>
      <c r="BJ270" s="130" t="s">
        <v>454</v>
      </c>
    </row>
    <row r="271" spans="2:62" s="132" customFormat="1">
      <c r="B271" s="133"/>
      <c r="D271" s="134" t="s">
        <v>134</v>
      </c>
      <c r="E271" s="135"/>
      <c r="F271" s="136" t="s">
        <v>455</v>
      </c>
      <c r="H271" s="135"/>
      <c r="L271" s="137"/>
      <c r="M271" s="138"/>
      <c r="N271" s="138"/>
      <c r="O271" s="138"/>
      <c r="P271" s="138"/>
      <c r="Q271" s="138"/>
      <c r="R271" s="138"/>
      <c r="S271" s="139"/>
      <c r="AQ271" s="135" t="s">
        <v>134</v>
      </c>
      <c r="AR271" s="135" t="s">
        <v>80</v>
      </c>
      <c r="AS271" s="132" t="s">
        <v>80</v>
      </c>
      <c r="AT271" s="132" t="s">
        <v>33</v>
      </c>
      <c r="AU271" s="132" t="s">
        <v>72</v>
      </c>
      <c r="AV271" s="135" t="s">
        <v>124</v>
      </c>
    </row>
    <row r="272" spans="2:62" s="140" customFormat="1">
      <c r="B272" s="141"/>
      <c r="D272" s="134" t="s">
        <v>134</v>
      </c>
      <c r="E272" s="142"/>
      <c r="F272" s="143">
        <v>2</v>
      </c>
      <c r="H272" s="144">
        <v>2</v>
      </c>
      <c r="L272" s="175"/>
      <c r="M272" s="176"/>
      <c r="N272" s="176"/>
      <c r="O272" s="176"/>
      <c r="P272" s="176"/>
      <c r="Q272" s="176"/>
      <c r="R272" s="176"/>
      <c r="S272" s="177"/>
      <c r="AQ272" s="142" t="s">
        <v>134</v>
      </c>
      <c r="AR272" s="142" t="s">
        <v>80</v>
      </c>
      <c r="AS272" s="140" t="s">
        <v>82</v>
      </c>
      <c r="AT272" s="140" t="s">
        <v>33</v>
      </c>
      <c r="AU272" s="140" t="s">
        <v>80</v>
      </c>
      <c r="AV272" s="142" t="s">
        <v>124</v>
      </c>
    </row>
    <row r="273" spans="2:11" s="14" customFormat="1" ht="6.95" customHeight="1">
      <c r="B273" s="24"/>
      <c r="C273" s="25"/>
      <c r="D273" s="25"/>
      <c r="E273" s="25"/>
      <c r="F273" s="25"/>
      <c r="G273" s="25"/>
      <c r="H273" s="25"/>
      <c r="I273" s="25"/>
      <c r="J273" s="25"/>
      <c r="K273" s="25"/>
    </row>
  </sheetData>
  <autoFilter ref="C97:K272"/>
  <mergeCells count="9">
    <mergeCell ref="E48:H48"/>
    <mergeCell ref="E50:H50"/>
    <mergeCell ref="E88:H88"/>
    <mergeCell ref="E90:H90"/>
    <mergeCell ref="L2:T2"/>
    <mergeCell ref="E7:H7"/>
    <mergeCell ref="E9:H9"/>
    <mergeCell ref="E18:H18"/>
    <mergeCell ref="E27:H27"/>
  </mergeCells>
  <pageMargins left="0.39374999999999999" right="0.39374999999999999" top="0.39374999999999999" bottom="0.39374999999999999" header="0.51180555555555496" footer="0"/>
  <pageSetup paperSize="9" firstPageNumber="0" fitToHeight="100" orientation="portrait" horizontalDpi="300" verticalDpi="300"/>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40" zoomScaleNormal="140" workbookViewId="0"/>
  </sheetViews>
  <sheetFormatPr defaultRowHeight="11.25"/>
  <cols>
    <col min="1" max="1" width="8.33203125" style="178" customWidth="1"/>
    <col min="2" max="2" width="1.6640625" style="178" customWidth="1"/>
    <col min="3" max="4" width="5" style="178" customWidth="1"/>
    <col min="5" max="5" width="11.6640625" style="178" customWidth="1"/>
    <col min="6" max="6" width="9.1640625" style="178" customWidth="1"/>
    <col min="7" max="7" width="5" style="178" customWidth="1"/>
    <col min="8" max="8" width="77.83203125" style="178" customWidth="1"/>
    <col min="9" max="10" width="20" style="178" customWidth="1"/>
    <col min="11" max="11" width="1.6640625" style="178" customWidth="1"/>
    <col min="12" max="1025" width="8.83203125" customWidth="1"/>
  </cols>
  <sheetData>
    <row r="1" spans="2:11" ht="37.5" customHeight="1"/>
    <row r="2" spans="2:11" ht="7.5" customHeight="1">
      <c r="B2" s="179"/>
      <c r="C2" s="180"/>
      <c r="D2" s="180"/>
      <c r="E2" s="180"/>
      <c r="F2" s="180"/>
      <c r="G2" s="180"/>
      <c r="H2" s="180"/>
      <c r="I2" s="180"/>
      <c r="J2" s="180"/>
      <c r="K2" s="181"/>
    </row>
    <row r="3" spans="2:11" s="182" customFormat="1" ht="45" customHeight="1">
      <c r="B3" s="183"/>
      <c r="C3" s="313" t="s">
        <v>456</v>
      </c>
      <c r="D3" s="313"/>
      <c r="E3" s="313"/>
      <c r="F3" s="313"/>
      <c r="G3" s="313"/>
      <c r="H3" s="313"/>
      <c r="I3" s="313"/>
      <c r="J3" s="313"/>
      <c r="K3" s="184"/>
    </row>
    <row r="4" spans="2:11" ht="25.5" customHeight="1">
      <c r="B4" s="185"/>
      <c r="C4" s="314" t="s">
        <v>457</v>
      </c>
      <c r="D4" s="314"/>
      <c r="E4" s="314"/>
      <c r="F4" s="314"/>
      <c r="G4" s="314"/>
      <c r="H4" s="314"/>
      <c r="I4" s="314"/>
      <c r="J4" s="314"/>
      <c r="K4" s="186"/>
    </row>
    <row r="5" spans="2:11" ht="5.25" customHeight="1">
      <c r="B5" s="185"/>
      <c r="C5" s="187"/>
      <c r="D5" s="187"/>
      <c r="E5" s="187"/>
      <c r="F5" s="187"/>
      <c r="G5" s="187"/>
      <c r="H5" s="187"/>
      <c r="I5" s="187"/>
      <c r="J5" s="187"/>
      <c r="K5" s="186"/>
    </row>
    <row r="6" spans="2:11" ht="15" customHeight="1">
      <c r="B6" s="185"/>
      <c r="C6" s="315" t="s">
        <v>458</v>
      </c>
      <c r="D6" s="315"/>
      <c r="E6" s="315"/>
      <c r="F6" s="315"/>
      <c r="G6" s="315"/>
      <c r="H6" s="315"/>
      <c r="I6" s="315"/>
      <c r="J6" s="315"/>
      <c r="K6" s="186"/>
    </row>
    <row r="7" spans="2:11" ht="15" customHeight="1">
      <c r="B7" s="189"/>
      <c r="C7" s="315" t="s">
        <v>459</v>
      </c>
      <c r="D7" s="315"/>
      <c r="E7" s="315"/>
      <c r="F7" s="315"/>
      <c r="G7" s="315"/>
      <c r="H7" s="315"/>
      <c r="I7" s="315"/>
      <c r="J7" s="315"/>
      <c r="K7" s="186"/>
    </row>
    <row r="8" spans="2:11" ht="12.75" customHeight="1">
      <c r="B8" s="189"/>
      <c r="C8" s="188"/>
      <c r="D8" s="188"/>
      <c r="E8" s="188"/>
      <c r="F8" s="188"/>
      <c r="G8" s="188"/>
      <c r="H8" s="188"/>
      <c r="I8" s="188"/>
      <c r="J8" s="188"/>
      <c r="K8" s="186"/>
    </row>
    <row r="9" spans="2:11" ht="15" customHeight="1">
      <c r="B9" s="189"/>
      <c r="C9" s="316" t="s">
        <v>460</v>
      </c>
      <c r="D9" s="316"/>
      <c r="E9" s="316"/>
      <c r="F9" s="316"/>
      <c r="G9" s="316"/>
      <c r="H9" s="316"/>
      <c r="I9" s="316"/>
      <c r="J9" s="316"/>
      <c r="K9" s="186"/>
    </row>
    <row r="10" spans="2:11" ht="15" customHeight="1">
      <c r="B10" s="189"/>
      <c r="C10" s="188"/>
      <c r="D10" s="315" t="s">
        <v>461</v>
      </c>
      <c r="E10" s="315"/>
      <c r="F10" s="315"/>
      <c r="G10" s="315"/>
      <c r="H10" s="315"/>
      <c r="I10" s="315"/>
      <c r="J10" s="315"/>
      <c r="K10" s="186"/>
    </row>
    <row r="11" spans="2:11" ht="15" customHeight="1">
      <c r="B11" s="189"/>
      <c r="C11" s="190"/>
      <c r="D11" s="315" t="s">
        <v>462</v>
      </c>
      <c r="E11" s="315"/>
      <c r="F11" s="315"/>
      <c r="G11" s="315"/>
      <c r="H11" s="315"/>
      <c r="I11" s="315"/>
      <c r="J11" s="315"/>
      <c r="K11" s="186"/>
    </row>
    <row r="12" spans="2:11" ht="15" customHeight="1">
      <c r="B12" s="189"/>
      <c r="C12" s="190"/>
      <c r="D12" s="188"/>
      <c r="E12" s="188"/>
      <c r="F12" s="188"/>
      <c r="G12" s="188"/>
      <c r="H12" s="188"/>
      <c r="I12" s="188"/>
      <c r="J12" s="188"/>
      <c r="K12" s="186"/>
    </row>
    <row r="13" spans="2:11" ht="15" customHeight="1">
      <c r="B13" s="189"/>
      <c r="C13" s="190"/>
      <c r="D13" s="191" t="s">
        <v>463</v>
      </c>
      <c r="E13" s="188"/>
      <c r="F13" s="188"/>
      <c r="G13" s="188"/>
      <c r="H13" s="188"/>
      <c r="I13" s="188"/>
      <c r="J13" s="188"/>
      <c r="K13" s="186"/>
    </row>
    <row r="14" spans="2:11" ht="12.75" customHeight="1">
      <c r="B14" s="189"/>
      <c r="C14" s="190"/>
      <c r="D14" s="190"/>
      <c r="E14" s="190"/>
      <c r="F14" s="190"/>
      <c r="G14" s="190"/>
      <c r="H14" s="190"/>
      <c r="I14" s="190"/>
      <c r="J14" s="190"/>
      <c r="K14" s="186"/>
    </row>
    <row r="15" spans="2:11" ht="15" customHeight="1">
      <c r="B15" s="189"/>
      <c r="C15" s="190"/>
      <c r="D15" s="315" t="s">
        <v>464</v>
      </c>
      <c r="E15" s="315"/>
      <c r="F15" s="315"/>
      <c r="G15" s="315"/>
      <c r="H15" s="315"/>
      <c r="I15" s="315"/>
      <c r="J15" s="315"/>
      <c r="K15" s="186"/>
    </row>
    <row r="16" spans="2:11" ht="15" customHeight="1">
      <c r="B16" s="189"/>
      <c r="C16" s="190"/>
      <c r="D16" s="315" t="s">
        <v>465</v>
      </c>
      <c r="E16" s="315"/>
      <c r="F16" s="315"/>
      <c r="G16" s="315"/>
      <c r="H16" s="315"/>
      <c r="I16" s="315"/>
      <c r="J16" s="315"/>
      <c r="K16" s="186"/>
    </row>
    <row r="17" spans="2:11" ht="15" customHeight="1">
      <c r="B17" s="189"/>
      <c r="C17" s="190"/>
      <c r="D17" s="315" t="s">
        <v>466</v>
      </c>
      <c r="E17" s="315"/>
      <c r="F17" s="315"/>
      <c r="G17" s="315"/>
      <c r="H17" s="315"/>
      <c r="I17" s="315"/>
      <c r="J17" s="315"/>
      <c r="K17" s="186"/>
    </row>
    <row r="18" spans="2:11" ht="15" customHeight="1">
      <c r="B18" s="189"/>
      <c r="C18" s="190"/>
      <c r="D18" s="190"/>
      <c r="E18" s="192" t="s">
        <v>79</v>
      </c>
      <c r="F18" s="315" t="s">
        <v>467</v>
      </c>
      <c r="G18" s="315"/>
      <c r="H18" s="315"/>
      <c r="I18" s="315"/>
      <c r="J18" s="315"/>
      <c r="K18" s="186"/>
    </row>
    <row r="19" spans="2:11" ht="15" customHeight="1">
      <c r="B19" s="189"/>
      <c r="C19" s="190"/>
      <c r="D19" s="190"/>
      <c r="E19" s="192" t="s">
        <v>468</v>
      </c>
      <c r="F19" s="315" t="s">
        <v>469</v>
      </c>
      <c r="G19" s="315"/>
      <c r="H19" s="315"/>
      <c r="I19" s="315"/>
      <c r="J19" s="315"/>
      <c r="K19" s="186"/>
    </row>
    <row r="20" spans="2:11" ht="15" customHeight="1">
      <c r="B20" s="189"/>
      <c r="C20" s="190"/>
      <c r="D20" s="190"/>
      <c r="E20" s="192" t="s">
        <v>470</v>
      </c>
      <c r="F20" s="315" t="s">
        <v>471</v>
      </c>
      <c r="G20" s="315"/>
      <c r="H20" s="315"/>
      <c r="I20" s="315"/>
      <c r="J20" s="315"/>
      <c r="K20" s="186"/>
    </row>
    <row r="21" spans="2:11" ht="15" customHeight="1">
      <c r="B21" s="189"/>
      <c r="C21" s="190"/>
      <c r="D21" s="190"/>
      <c r="E21" s="192" t="s">
        <v>472</v>
      </c>
      <c r="F21" s="315" t="s">
        <v>473</v>
      </c>
      <c r="G21" s="315"/>
      <c r="H21" s="315"/>
      <c r="I21" s="315"/>
      <c r="J21" s="315"/>
      <c r="K21" s="186"/>
    </row>
    <row r="22" spans="2:11" ht="15" customHeight="1">
      <c r="B22" s="189"/>
      <c r="C22" s="190"/>
      <c r="D22" s="190"/>
      <c r="E22" s="192" t="s">
        <v>474</v>
      </c>
      <c r="F22" s="315" t="s">
        <v>475</v>
      </c>
      <c r="G22" s="315"/>
      <c r="H22" s="315"/>
      <c r="I22" s="315"/>
      <c r="J22" s="315"/>
      <c r="K22" s="186"/>
    </row>
    <row r="23" spans="2:11" ht="15" customHeight="1">
      <c r="B23" s="189"/>
      <c r="C23" s="190"/>
      <c r="D23" s="190"/>
      <c r="E23" s="192" t="s">
        <v>476</v>
      </c>
      <c r="F23" s="315" t="s">
        <v>477</v>
      </c>
      <c r="G23" s="315"/>
      <c r="H23" s="315"/>
      <c r="I23" s="315"/>
      <c r="J23" s="315"/>
      <c r="K23" s="186"/>
    </row>
    <row r="24" spans="2:11" ht="12.75" customHeight="1">
      <c r="B24" s="189"/>
      <c r="C24" s="190"/>
      <c r="D24" s="190"/>
      <c r="E24" s="190"/>
      <c r="F24" s="190"/>
      <c r="G24" s="190"/>
      <c r="H24" s="190"/>
      <c r="I24" s="190"/>
      <c r="J24" s="190"/>
      <c r="K24" s="186"/>
    </row>
    <row r="25" spans="2:11" ht="15" customHeight="1">
      <c r="B25" s="189"/>
      <c r="C25" s="316" t="s">
        <v>478</v>
      </c>
      <c r="D25" s="316"/>
      <c r="E25" s="316"/>
      <c r="F25" s="316"/>
      <c r="G25" s="316"/>
      <c r="H25" s="316"/>
      <c r="I25" s="316"/>
      <c r="J25" s="316"/>
      <c r="K25" s="186"/>
    </row>
    <row r="26" spans="2:11" ht="15" customHeight="1">
      <c r="B26" s="189"/>
      <c r="C26" s="315" t="s">
        <v>479</v>
      </c>
      <c r="D26" s="315"/>
      <c r="E26" s="315"/>
      <c r="F26" s="315"/>
      <c r="G26" s="315"/>
      <c r="H26" s="315"/>
      <c r="I26" s="315"/>
      <c r="J26" s="315"/>
      <c r="K26" s="186"/>
    </row>
    <row r="27" spans="2:11" ht="15" customHeight="1">
      <c r="B27" s="189"/>
      <c r="C27" s="188"/>
      <c r="D27" s="317" t="s">
        <v>480</v>
      </c>
      <c r="E27" s="317"/>
      <c r="F27" s="317"/>
      <c r="G27" s="317"/>
      <c r="H27" s="317"/>
      <c r="I27" s="317"/>
      <c r="J27" s="317"/>
      <c r="K27" s="186"/>
    </row>
    <row r="28" spans="2:11" ht="15" customHeight="1">
      <c r="B28" s="189"/>
      <c r="C28" s="190"/>
      <c r="D28" s="315" t="s">
        <v>481</v>
      </c>
      <c r="E28" s="315"/>
      <c r="F28" s="315"/>
      <c r="G28" s="315"/>
      <c r="H28" s="315"/>
      <c r="I28" s="315"/>
      <c r="J28" s="315"/>
      <c r="K28" s="186"/>
    </row>
    <row r="29" spans="2:11" ht="12.75" customHeight="1">
      <c r="B29" s="189"/>
      <c r="C29" s="190"/>
      <c r="D29" s="190"/>
      <c r="E29" s="190"/>
      <c r="F29" s="190"/>
      <c r="G29" s="190"/>
      <c r="H29" s="190"/>
      <c r="I29" s="190"/>
      <c r="J29" s="190"/>
      <c r="K29" s="186"/>
    </row>
    <row r="30" spans="2:11" ht="15" customHeight="1">
      <c r="B30" s="189"/>
      <c r="C30" s="190"/>
      <c r="D30" s="317" t="s">
        <v>482</v>
      </c>
      <c r="E30" s="317"/>
      <c r="F30" s="317"/>
      <c r="G30" s="317"/>
      <c r="H30" s="317"/>
      <c r="I30" s="317"/>
      <c r="J30" s="317"/>
      <c r="K30" s="186"/>
    </row>
    <row r="31" spans="2:11" ht="15" customHeight="1">
      <c r="B31" s="189"/>
      <c r="C31" s="190"/>
      <c r="D31" s="315" t="s">
        <v>483</v>
      </c>
      <c r="E31" s="315"/>
      <c r="F31" s="315"/>
      <c r="G31" s="315"/>
      <c r="H31" s="315"/>
      <c r="I31" s="315"/>
      <c r="J31" s="315"/>
      <c r="K31" s="186"/>
    </row>
    <row r="32" spans="2:11" ht="12.75" customHeight="1">
      <c r="B32" s="189"/>
      <c r="C32" s="190"/>
      <c r="D32" s="190"/>
      <c r="E32" s="190"/>
      <c r="F32" s="190"/>
      <c r="G32" s="190"/>
      <c r="H32" s="190"/>
      <c r="I32" s="190"/>
      <c r="J32" s="190"/>
      <c r="K32" s="186"/>
    </row>
    <row r="33" spans="2:11" ht="15" customHeight="1">
      <c r="B33" s="189"/>
      <c r="C33" s="190"/>
      <c r="D33" s="317" t="s">
        <v>484</v>
      </c>
      <c r="E33" s="317"/>
      <c r="F33" s="317"/>
      <c r="G33" s="317"/>
      <c r="H33" s="317"/>
      <c r="I33" s="317"/>
      <c r="J33" s="317"/>
      <c r="K33" s="186"/>
    </row>
    <row r="34" spans="2:11" ht="15" customHeight="1">
      <c r="B34" s="189"/>
      <c r="C34" s="190"/>
      <c r="D34" s="315" t="s">
        <v>485</v>
      </c>
      <c r="E34" s="315"/>
      <c r="F34" s="315"/>
      <c r="G34" s="315"/>
      <c r="H34" s="315"/>
      <c r="I34" s="315"/>
      <c r="J34" s="315"/>
      <c r="K34" s="186"/>
    </row>
    <row r="35" spans="2:11" ht="15" customHeight="1">
      <c r="B35" s="189"/>
      <c r="C35" s="190"/>
      <c r="D35" s="315" t="s">
        <v>486</v>
      </c>
      <c r="E35" s="315"/>
      <c r="F35" s="315"/>
      <c r="G35" s="315"/>
      <c r="H35" s="315"/>
      <c r="I35" s="315"/>
      <c r="J35" s="315"/>
      <c r="K35" s="186"/>
    </row>
    <row r="36" spans="2:11" ht="15" customHeight="1">
      <c r="B36" s="189"/>
      <c r="C36" s="190"/>
      <c r="D36" s="188"/>
      <c r="E36" s="191" t="s">
        <v>110</v>
      </c>
      <c r="F36" s="188"/>
      <c r="G36" s="315" t="s">
        <v>487</v>
      </c>
      <c r="H36" s="315"/>
      <c r="I36" s="315"/>
      <c r="J36" s="315"/>
      <c r="K36" s="186"/>
    </row>
    <row r="37" spans="2:11" ht="30.75" customHeight="1">
      <c r="B37" s="189"/>
      <c r="C37" s="190"/>
      <c r="D37" s="188"/>
      <c r="E37" s="191" t="s">
        <v>488</v>
      </c>
      <c r="F37" s="188"/>
      <c r="G37" s="315" t="s">
        <v>489</v>
      </c>
      <c r="H37" s="315"/>
      <c r="I37" s="315"/>
      <c r="J37" s="315"/>
      <c r="K37" s="186"/>
    </row>
    <row r="38" spans="2:11" ht="15" customHeight="1">
      <c r="B38" s="189"/>
      <c r="C38" s="190"/>
      <c r="D38" s="188"/>
      <c r="E38" s="191" t="s">
        <v>53</v>
      </c>
      <c r="F38" s="188"/>
      <c r="G38" s="315" t="s">
        <v>490</v>
      </c>
      <c r="H38" s="315"/>
      <c r="I38" s="315"/>
      <c r="J38" s="315"/>
      <c r="K38" s="186"/>
    </row>
    <row r="39" spans="2:11" ht="15" customHeight="1">
      <c r="B39" s="189"/>
      <c r="C39" s="190"/>
      <c r="D39" s="188"/>
      <c r="E39" s="191" t="s">
        <v>54</v>
      </c>
      <c r="F39" s="188"/>
      <c r="G39" s="315" t="s">
        <v>491</v>
      </c>
      <c r="H39" s="315"/>
      <c r="I39" s="315"/>
      <c r="J39" s="315"/>
      <c r="K39" s="186"/>
    </row>
    <row r="40" spans="2:11" ht="15" customHeight="1">
      <c r="B40" s="189"/>
      <c r="C40" s="190"/>
      <c r="D40" s="188"/>
      <c r="E40" s="191" t="s">
        <v>111</v>
      </c>
      <c r="F40" s="188"/>
      <c r="G40" s="315" t="s">
        <v>492</v>
      </c>
      <c r="H40" s="315"/>
      <c r="I40" s="315"/>
      <c r="J40" s="315"/>
      <c r="K40" s="186"/>
    </row>
    <row r="41" spans="2:11" ht="15" customHeight="1">
      <c r="B41" s="189"/>
      <c r="C41" s="190"/>
      <c r="D41" s="188"/>
      <c r="E41" s="191" t="s">
        <v>112</v>
      </c>
      <c r="F41" s="188"/>
      <c r="G41" s="315" t="s">
        <v>493</v>
      </c>
      <c r="H41" s="315"/>
      <c r="I41" s="315"/>
      <c r="J41" s="315"/>
      <c r="K41" s="186"/>
    </row>
    <row r="42" spans="2:11" ht="15" customHeight="1">
      <c r="B42" s="189"/>
      <c r="C42" s="190"/>
      <c r="D42" s="188"/>
      <c r="E42" s="191" t="s">
        <v>494</v>
      </c>
      <c r="F42" s="188"/>
      <c r="G42" s="315" t="s">
        <v>495</v>
      </c>
      <c r="H42" s="315"/>
      <c r="I42" s="315"/>
      <c r="J42" s="315"/>
      <c r="K42" s="186"/>
    </row>
    <row r="43" spans="2:11" ht="15" customHeight="1">
      <c r="B43" s="189"/>
      <c r="C43" s="190"/>
      <c r="D43" s="188"/>
      <c r="E43" s="191"/>
      <c r="F43" s="188"/>
      <c r="G43" s="315" t="s">
        <v>496</v>
      </c>
      <c r="H43" s="315"/>
      <c r="I43" s="315"/>
      <c r="J43" s="315"/>
      <c r="K43" s="186"/>
    </row>
    <row r="44" spans="2:11" ht="15" customHeight="1">
      <c r="B44" s="189"/>
      <c r="C44" s="190"/>
      <c r="D44" s="188"/>
      <c r="E44" s="191" t="s">
        <v>497</v>
      </c>
      <c r="F44" s="188"/>
      <c r="G44" s="315" t="s">
        <v>498</v>
      </c>
      <c r="H44" s="315"/>
      <c r="I44" s="315"/>
      <c r="J44" s="315"/>
      <c r="K44" s="186"/>
    </row>
    <row r="45" spans="2:11" ht="15" customHeight="1">
      <c r="B45" s="189"/>
      <c r="C45" s="190"/>
      <c r="D45" s="188"/>
      <c r="E45" s="191" t="s">
        <v>114</v>
      </c>
      <c r="F45" s="188"/>
      <c r="G45" s="315" t="s">
        <v>499</v>
      </c>
      <c r="H45" s="315"/>
      <c r="I45" s="315"/>
      <c r="J45" s="315"/>
      <c r="K45" s="186"/>
    </row>
    <row r="46" spans="2:11" ht="12.75" customHeight="1">
      <c r="B46" s="189"/>
      <c r="C46" s="190"/>
      <c r="D46" s="188"/>
      <c r="E46" s="188"/>
      <c r="F46" s="188"/>
      <c r="G46" s="188"/>
      <c r="H46" s="188"/>
      <c r="I46" s="188"/>
      <c r="J46" s="188"/>
      <c r="K46" s="186"/>
    </row>
    <row r="47" spans="2:11" ht="15" customHeight="1">
      <c r="B47" s="189"/>
      <c r="C47" s="190"/>
      <c r="D47" s="315" t="s">
        <v>500</v>
      </c>
      <c r="E47" s="315"/>
      <c r="F47" s="315"/>
      <c r="G47" s="315"/>
      <c r="H47" s="315"/>
      <c r="I47" s="315"/>
      <c r="J47" s="315"/>
      <c r="K47" s="186"/>
    </row>
    <row r="48" spans="2:11" ht="15" customHeight="1">
      <c r="B48" s="189"/>
      <c r="C48" s="190"/>
      <c r="D48" s="190"/>
      <c r="E48" s="315" t="s">
        <v>501</v>
      </c>
      <c r="F48" s="315"/>
      <c r="G48" s="315"/>
      <c r="H48" s="315"/>
      <c r="I48" s="315"/>
      <c r="J48" s="315"/>
      <c r="K48" s="186"/>
    </row>
    <row r="49" spans="2:11" ht="15" customHeight="1">
      <c r="B49" s="189"/>
      <c r="C49" s="190"/>
      <c r="D49" s="190"/>
      <c r="E49" s="315" t="s">
        <v>502</v>
      </c>
      <c r="F49" s="315"/>
      <c r="G49" s="315"/>
      <c r="H49" s="315"/>
      <c r="I49" s="315"/>
      <c r="J49" s="315"/>
      <c r="K49" s="186"/>
    </row>
    <row r="50" spans="2:11" ht="15" customHeight="1">
      <c r="B50" s="189"/>
      <c r="C50" s="190"/>
      <c r="D50" s="190"/>
      <c r="E50" s="315" t="s">
        <v>503</v>
      </c>
      <c r="F50" s="315"/>
      <c r="G50" s="315"/>
      <c r="H50" s="315"/>
      <c r="I50" s="315"/>
      <c r="J50" s="315"/>
      <c r="K50" s="186"/>
    </row>
    <row r="51" spans="2:11" ht="15" customHeight="1">
      <c r="B51" s="189"/>
      <c r="C51" s="190"/>
      <c r="D51" s="315" t="s">
        <v>504</v>
      </c>
      <c r="E51" s="315"/>
      <c r="F51" s="315"/>
      <c r="G51" s="315"/>
      <c r="H51" s="315"/>
      <c r="I51" s="315"/>
      <c r="J51" s="315"/>
      <c r="K51" s="186"/>
    </row>
    <row r="52" spans="2:11" ht="25.5" customHeight="1">
      <c r="B52" s="185"/>
      <c r="C52" s="314" t="s">
        <v>505</v>
      </c>
      <c r="D52" s="314"/>
      <c r="E52" s="314"/>
      <c r="F52" s="314"/>
      <c r="G52" s="314"/>
      <c r="H52" s="314"/>
      <c r="I52" s="314"/>
      <c r="J52" s="314"/>
      <c r="K52" s="186"/>
    </row>
    <row r="53" spans="2:11" ht="5.25" customHeight="1">
      <c r="B53" s="185"/>
      <c r="C53" s="187"/>
      <c r="D53" s="187"/>
      <c r="E53" s="187"/>
      <c r="F53" s="187"/>
      <c r="G53" s="187"/>
      <c r="H53" s="187"/>
      <c r="I53" s="187"/>
      <c r="J53" s="187"/>
      <c r="K53" s="186"/>
    </row>
    <row r="54" spans="2:11" ht="15" customHeight="1">
      <c r="B54" s="185"/>
      <c r="C54" s="315" t="s">
        <v>506</v>
      </c>
      <c r="D54" s="315"/>
      <c r="E54" s="315"/>
      <c r="F54" s="315"/>
      <c r="G54" s="315"/>
      <c r="H54" s="315"/>
      <c r="I54" s="315"/>
      <c r="J54" s="315"/>
      <c r="K54" s="186"/>
    </row>
    <row r="55" spans="2:11" ht="15" customHeight="1">
      <c r="B55" s="185"/>
      <c r="C55" s="315" t="s">
        <v>507</v>
      </c>
      <c r="D55" s="315"/>
      <c r="E55" s="315"/>
      <c r="F55" s="315"/>
      <c r="G55" s="315"/>
      <c r="H55" s="315"/>
      <c r="I55" s="315"/>
      <c r="J55" s="315"/>
      <c r="K55" s="186"/>
    </row>
    <row r="56" spans="2:11" ht="12.75" customHeight="1">
      <c r="B56" s="185"/>
      <c r="C56" s="188"/>
      <c r="D56" s="188"/>
      <c r="E56" s="188"/>
      <c r="F56" s="188"/>
      <c r="G56" s="188"/>
      <c r="H56" s="188"/>
      <c r="I56" s="188"/>
      <c r="J56" s="188"/>
      <c r="K56" s="186"/>
    </row>
    <row r="57" spans="2:11" ht="15" customHeight="1">
      <c r="B57" s="185"/>
      <c r="C57" s="315" t="s">
        <v>508</v>
      </c>
      <c r="D57" s="315"/>
      <c r="E57" s="315"/>
      <c r="F57" s="315"/>
      <c r="G57" s="315"/>
      <c r="H57" s="315"/>
      <c r="I57" s="315"/>
      <c r="J57" s="315"/>
      <c r="K57" s="186"/>
    </row>
    <row r="58" spans="2:11" ht="15" customHeight="1">
      <c r="B58" s="185"/>
      <c r="C58" s="190"/>
      <c r="D58" s="315" t="s">
        <v>509</v>
      </c>
      <c r="E58" s="315"/>
      <c r="F58" s="315"/>
      <c r="G58" s="315"/>
      <c r="H58" s="315"/>
      <c r="I58" s="315"/>
      <c r="J58" s="315"/>
      <c r="K58" s="186"/>
    </row>
    <row r="59" spans="2:11" ht="15" customHeight="1">
      <c r="B59" s="185"/>
      <c r="C59" s="190"/>
      <c r="D59" s="315" t="s">
        <v>510</v>
      </c>
      <c r="E59" s="315"/>
      <c r="F59" s="315"/>
      <c r="G59" s="315"/>
      <c r="H59" s="315"/>
      <c r="I59" s="315"/>
      <c r="J59" s="315"/>
      <c r="K59" s="186"/>
    </row>
    <row r="60" spans="2:11" ht="15" customHeight="1">
      <c r="B60" s="185"/>
      <c r="C60" s="190"/>
      <c r="D60" s="315" t="s">
        <v>511</v>
      </c>
      <c r="E60" s="315"/>
      <c r="F60" s="315"/>
      <c r="G60" s="315"/>
      <c r="H60" s="315"/>
      <c r="I60" s="315"/>
      <c r="J60" s="315"/>
      <c r="K60" s="186"/>
    </row>
    <row r="61" spans="2:11" ht="15" customHeight="1">
      <c r="B61" s="185"/>
      <c r="C61" s="190"/>
      <c r="D61" s="315" t="s">
        <v>512</v>
      </c>
      <c r="E61" s="315"/>
      <c r="F61" s="315"/>
      <c r="G61" s="315"/>
      <c r="H61" s="315"/>
      <c r="I61" s="315"/>
      <c r="J61" s="315"/>
      <c r="K61" s="186"/>
    </row>
    <row r="62" spans="2:11" ht="15" customHeight="1">
      <c r="B62" s="185"/>
      <c r="C62" s="190"/>
      <c r="D62" s="318" t="s">
        <v>513</v>
      </c>
      <c r="E62" s="318"/>
      <c r="F62" s="318"/>
      <c r="G62" s="318"/>
      <c r="H62" s="318"/>
      <c r="I62" s="318"/>
      <c r="J62" s="318"/>
      <c r="K62" s="186"/>
    </row>
    <row r="63" spans="2:11" ht="15" customHeight="1">
      <c r="B63" s="185"/>
      <c r="C63" s="190"/>
      <c r="D63" s="315" t="s">
        <v>514</v>
      </c>
      <c r="E63" s="315"/>
      <c r="F63" s="315"/>
      <c r="G63" s="315"/>
      <c r="H63" s="315"/>
      <c r="I63" s="315"/>
      <c r="J63" s="315"/>
      <c r="K63" s="186"/>
    </row>
    <row r="64" spans="2:11" ht="12.75" customHeight="1">
      <c r="B64" s="185"/>
      <c r="C64" s="190"/>
      <c r="D64" s="190"/>
      <c r="E64" s="193"/>
      <c r="F64" s="190"/>
      <c r="G64" s="190"/>
      <c r="H64" s="190"/>
      <c r="I64" s="190"/>
      <c r="J64" s="190"/>
      <c r="K64" s="186"/>
    </row>
    <row r="65" spans="2:11" ht="15" customHeight="1">
      <c r="B65" s="185"/>
      <c r="C65" s="190"/>
      <c r="D65" s="315" t="s">
        <v>515</v>
      </c>
      <c r="E65" s="315"/>
      <c r="F65" s="315"/>
      <c r="G65" s="315"/>
      <c r="H65" s="315"/>
      <c r="I65" s="315"/>
      <c r="J65" s="315"/>
      <c r="K65" s="186"/>
    </row>
    <row r="66" spans="2:11" ht="15" customHeight="1">
      <c r="B66" s="185"/>
      <c r="C66" s="190"/>
      <c r="D66" s="318" t="s">
        <v>516</v>
      </c>
      <c r="E66" s="318"/>
      <c r="F66" s="318"/>
      <c r="G66" s="318"/>
      <c r="H66" s="318"/>
      <c r="I66" s="318"/>
      <c r="J66" s="318"/>
      <c r="K66" s="186"/>
    </row>
    <row r="67" spans="2:11" ht="15" customHeight="1">
      <c r="B67" s="185"/>
      <c r="C67" s="190"/>
      <c r="D67" s="315" t="s">
        <v>517</v>
      </c>
      <c r="E67" s="315"/>
      <c r="F67" s="315"/>
      <c r="G67" s="315"/>
      <c r="H67" s="315"/>
      <c r="I67" s="315"/>
      <c r="J67" s="315"/>
      <c r="K67" s="186"/>
    </row>
    <row r="68" spans="2:11" ht="15" customHeight="1">
      <c r="B68" s="185"/>
      <c r="C68" s="190"/>
      <c r="D68" s="315" t="s">
        <v>518</v>
      </c>
      <c r="E68" s="315"/>
      <c r="F68" s="315"/>
      <c r="G68" s="315"/>
      <c r="H68" s="315"/>
      <c r="I68" s="315"/>
      <c r="J68" s="315"/>
      <c r="K68" s="186"/>
    </row>
    <row r="69" spans="2:11" ht="15" customHeight="1">
      <c r="B69" s="185"/>
      <c r="C69" s="190"/>
      <c r="D69" s="315" t="s">
        <v>519</v>
      </c>
      <c r="E69" s="315"/>
      <c r="F69" s="315"/>
      <c r="G69" s="315"/>
      <c r="H69" s="315"/>
      <c r="I69" s="315"/>
      <c r="J69" s="315"/>
      <c r="K69" s="186"/>
    </row>
    <row r="70" spans="2:11" ht="15" customHeight="1">
      <c r="B70" s="185"/>
      <c r="C70" s="190"/>
      <c r="D70" s="315" t="s">
        <v>520</v>
      </c>
      <c r="E70" s="315"/>
      <c r="F70" s="315"/>
      <c r="G70" s="315"/>
      <c r="H70" s="315"/>
      <c r="I70" s="315"/>
      <c r="J70" s="315"/>
      <c r="K70" s="186"/>
    </row>
    <row r="71" spans="2:11" ht="12.75" customHeight="1">
      <c r="B71" s="194"/>
      <c r="C71" s="195"/>
      <c r="D71" s="195"/>
      <c r="E71" s="195"/>
      <c r="F71" s="195"/>
      <c r="G71" s="195"/>
      <c r="H71" s="195"/>
      <c r="I71" s="195"/>
      <c r="J71" s="195"/>
      <c r="K71" s="196"/>
    </row>
    <row r="72" spans="2:11" ht="18.75" customHeight="1">
      <c r="B72" s="197"/>
      <c r="C72" s="197"/>
      <c r="D72" s="197"/>
      <c r="E72" s="197"/>
      <c r="F72" s="197"/>
      <c r="G72" s="197"/>
      <c r="H72" s="197"/>
      <c r="I72" s="197"/>
      <c r="J72" s="197"/>
      <c r="K72" s="198"/>
    </row>
    <row r="73" spans="2:11" ht="18.75" customHeight="1">
      <c r="B73" s="198"/>
      <c r="C73" s="198"/>
      <c r="D73" s="198"/>
      <c r="E73" s="198"/>
      <c r="F73" s="198"/>
      <c r="G73" s="198"/>
      <c r="H73" s="198"/>
      <c r="I73" s="198"/>
      <c r="J73" s="198"/>
      <c r="K73" s="198"/>
    </row>
    <row r="74" spans="2:11" ht="7.5" customHeight="1">
      <c r="B74" s="199"/>
      <c r="C74" s="200"/>
      <c r="D74" s="200"/>
      <c r="E74" s="200"/>
      <c r="F74" s="200"/>
      <c r="G74" s="200"/>
      <c r="H74" s="200"/>
      <c r="I74" s="200"/>
      <c r="J74" s="200"/>
      <c r="K74" s="201"/>
    </row>
    <row r="75" spans="2:11" ht="45" customHeight="1">
      <c r="B75" s="202"/>
      <c r="C75" s="319" t="s">
        <v>521</v>
      </c>
      <c r="D75" s="319"/>
      <c r="E75" s="319"/>
      <c r="F75" s="319"/>
      <c r="G75" s="319"/>
      <c r="H75" s="319"/>
      <c r="I75" s="319"/>
      <c r="J75" s="319"/>
      <c r="K75" s="203"/>
    </row>
    <row r="76" spans="2:11" ht="17.25" customHeight="1">
      <c r="B76" s="202"/>
      <c r="C76" s="204" t="s">
        <v>522</v>
      </c>
      <c r="D76" s="204"/>
      <c r="E76" s="204"/>
      <c r="F76" s="204" t="s">
        <v>523</v>
      </c>
      <c r="G76" s="205"/>
      <c r="H76" s="204" t="s">
        <v>54</v>
      </c>
      <c r="I76" s="204" t="s">
        <v>57</v>
      </c>
      <c r="J76" s="204" t="s">
        <v>524</v>
      </c>
      <c r="K76" s="203"/>
    </row>
    <row r="77" spans="2:11" ht="17.25" customHeight="1">
      <c r="B77" s="202"/>
      <c r="C77" s="206" t="s">
        <v>525</v>
      </c>
      <c r="D77" s="206"/>
      <c r="E77" s="206"/>
      <c r="F77" s="207" t="s">
        <v>526</v>
      </c>
      <c r="G77" s="208"/>
      <c r="H77" s="206"/>
      <c r="I77" s="206"/>
      <c r="J77" s="206" t="s">
        <v>527</v>
      </c>
      <c r="K77" s="203"/>
    </row>
    <row r="78" spans="2:11" ht="5.25" customHeight="1">
      <c r="B78" s="202"/>
      <c r="C78" s="209"/>
      <c r="D78" s="209"/>
      <c r="E78" s="209"/>
      <c r="F78" s="209"/>
      <c r="G78" s="210"/>
      <c r="H78" s="209"/>
      <c r="I78" s="209"/>
      <c r="J78" s="209"/>
      <c r="K78" s="203"/>
    </row>
    <row r="79" spans="2:11" ht="15" customHeight="1">
      <c r="B79" s="202"/>
      <c r="C79" s="191" t="s">
        <v>53</v>
      </c>
      <c r="D79" s="209"/>
      <c r="E79" s="209"/>
      <c r="F79" s="211" t="s">
        <v>528</v>
      </c>
      <c r="G79" s="210"/>
      <c r="H79" s="191" t="s">
        <v>529</v>
      </c>
      <c r="I79" s="191" t="s">
        <v>530</v>
      </c>
      <c r="J79" s="191">
        <v>20</v>
      </c>
      <c r="K79" s="203"/>
    </row>
    <row r="80" spans="2:11" ht="15" customHeight="1">
      <c r="B80" s="202"/>
      <c r="C80" s="191" t="s">
        <v>531</v>
      </c>
      <c r="D80" s="191"/>
      <c r="E80" s="191"/>
      <c r="F80" s="211" t="s">
        <v>528</v>
      </c>
      <c r="G80" s="210"/>
      <c r="H80" s="191" t="s">
        <v>532</v>
      </c>
      <c r="I80" s="191" t="s">
        <v>530</v>
      </c>
      <c r="J80" s="191">
        <v>120</v>
      </c>
      <c r="K80" s="203"/>
    </row>
    <row r="81" spans="2:11" ht="15" customHeight="1">
      <c r="B81" s="212"/>
      <c r="C81" s="191" t="s">
        <v>533</v>
      </c>
      <c r="D81" s="191"/>
      <c r="E81" s="191"/>
      <c r="F81" s="211" t="s">
        <v>534</v>
      </c>
      <c r="G81" s="210"/>
      <c r="H81" s="191" t="s">
        <v>535</v>
      </c>
      <c r="I81" s="191" t="s">
        <v>530</v>
      </c>
      <c r="J81" s="191">
        <v>50</v>
      </c>
      <c r="K81" s="203"/>
    </row>
    <row r="82" spans="2:11" ht="15" customHeight="1">
      <c r="B82" s="212"/>
      <c r="C82" s="191" t="s">
        <v>536</v>
      </c>
      <c r="D82" s="191"/>
      <c r="E82" s="191"/>
      <c r="F82" s="211" t="s">
        <v>528</v>
      </c>
      <c r="G82" s="210"/>
      <c r="H82" s="191" t="s">
        <v>537</v>
      </c>
      <c r="I82" s="191" t="s">
        <v>538</v>
      </c>
      <c r="J82" s="191"/>
      <c r="K82" s="203"/>
    </row>
    <row r="83" spans="2:11" ht="15" customHeight="1">
      <c r="B83" s="212"/>
      <c r="C83" s="213" t="s">
        <v>539</v>
      </c>
      <c r="D83" s="213"/>
      <c r="E83" s="213"/>
      <c r="F83" s="214" t="s">
        <v>534</v>
      </c>
      <c r="G83" s="213"/>
      <c r="H83" s="213" t="s">
        <v>540</v>
      </c>
      <c r="I83" s="213" t="s">
        <v>530</v>
      </c>
      <c r="J83" s="213">
        <v>15</v>
      </c>
      <c r="K83" s="203"/>
    </row>
    <row r="84" spans="2:11" ht="15" customHeight="1">
      <c r="B84" s="212"/>
      <c r="C84" s="213" t="s">
        <v>541</v>
      </c>
      <c r="D84" s="213"/>
      <c r="E84" s="213"/>
      <c r="F84" s="214" t="s">
        <v>534</v>
      </c>
      <c r="G84" s="213"/>
      <c r="H84" s="213" t="s">
        <v>542</v>
      </c>
      <c r="I84" s="213" t="s">
        <v>530</v>
      </c>
      <c r="J84" s="213">
        <v>15</v>
      </c>
      <c r="K84" s="203"/>
    </row>
    <row r="85" spans="2:11" ht="15" customHeight="1">
      <c r="B85" s="212"/>
      <c r="C85" s="213" t="s">
        <v>543</v>
      </c>
      <c r="D85" s="213"/>
      <c r="E85" s="213"/>
      <c r="F85" s="214" t="s">
        <v>534</v>
      </c>
      <c r="G85" s="213"/>
      <c r="H85" s="213" t="s">
        <v>544</v>
      </c>
      <c r="I85" s="213" t="s">
        <v>530</v>
      </c>
      <c r="J85" s="213">
        <v>20</v>
      </c>
      <c r="K85" s="203"/>
    </row>
    <row r="86" spans="2:11" ht="15" customHeight="1">
      <c r="B86" s="212"/>
      <c r="C86" s="213" t="s">
        <v>545</v>
      </c>
      <c r="D86" s="213"/>
      <c r="E86" s="213"/>
      <c r="F86" s="214" t="s">
        <v>534</v>
      </c>
      <c r="G86" s="213"/>
      <c r="H86" s="213" t="s">
        <v>546</v>
      </c>
      <c r="I86" s="213" t="s">
        <v>530</v>
      </c>
      <c r="J86" s="213">
        <v>20</v>
      </c>
      <c r="K86" s="203"/>
    </row>
    <row r="87" spans="2:11" ht="15" customHeight="1">
      <c r="B87" s="212"/>
      <c r="C87" s="191" t="s">
        <v>547</v>
      </c>
      <c r="D87" s="191"/>
      <c r="E87" s="191"/>
      <c r="F87" s="211" t="s">
        <v>534</v>
      </c>
      <c r="G87" s="210"/>
      <c r="H87" s="191" t="s">
        <v>548</v>
      </c>
      <c r="I87" s="191" t="s">
        <v>530</v>
      </c>
      <c r="J87" s="191">
        <v>50</v>
      </c>
      <c r="K87" s="203"/>
    </row>
    <row r="88" spans="2:11" ht="15" customHeight="1">
      <c r="B88" s="212"/>
      <c r="C88" s="191" t="s">
        <v>549</v>
      </c>
      <c r="D88" s="191"/>
      <c r="E88" s="191"/>
      <c r="F88" s="211" t="s">
        <v>534</v>
      </c>
      <c r="G88" s="210"/>
      <c r="H88" s="191" t="s">
        <v>550</v>
      </c>
      <c r="I88" s="191" t="s">
        <v>530</v>
      </c>
      <c r="J88" s="191">
        <v>20</v>
      </c>
      <c r="K88" s="203"/>
    </row>
    <row r="89" spans="2:11" ht="15" customHeight="1">
      <c r="B89" s="212"/>
      <c r="C89" s="191" t="s">
        <v>551</v>
      </c>
      <c r="D89" s="191"/>
      <c r="E89" s="191"/>
      <c r="F89" s="211" t="s">
        <v>534</v>
      </c>
      <c r="G89" s="210"/>
      <c r="H89" s="191" t="s">
        <v>552</v>
      </c>
      <c r="I89" s="191" t="s">
        <v>530</v>
      </c>
      <c r="J89" s="191">
        <v>20</v>
      </c>
      <c r="K89" s="203"/>
    </row>
    <row r="90" spans="2:11" ht="15" customHeight="1">
      <c r="B90" s="212"/>
      <c r="C90" s="191" t="s">
        <v>553</v>
      </c>
      <c r="D90" s="191"/>
      <c r="E90" s="191"/>
      <c r="F90" s="211" t="s">
        <v>534</v>
      </c>
      <c r="G90" s="210"/>
      <c r="H90" s="191" t="s">
        <v>554</v>
      </c>
      <c r="I90" s="191" t="s">
        <v>530</v>
      </c>
      <c r="J90" s="191">
        <v>50</v>
      </c>
      <c r="K90" s="203"/>
    </row>
    <row r="91" spans="2:11" ht="15" customHeight="1">
      <c r="B91" s="212"/>
      <c r="C91" s="191" t="s">
        <v>555</v>
      </c>
      <c r="D91" s="191"/>
      <c r="E91" s="191"/>
      <c r="F91" s="211" t="s">
        <v>534</v>
      </c>
      <c r="G91" s="210"/>
      <c r="H91" s="191" t="s">
        <v>555</v>
      </c>
      <c r="I91" s="191" t="s">
        <v>530</v>
      </c>
      <c r="J91" s="191">
        <v>50</v>
      </c>
      <c r="K91" s="203"/>
    </row>
    <row r="92" spans="2:11" ht="15" customHeight="1">
      <c r="B92" s="212"/>
      <c r="C92" s="191" t="s">
        <v>556</v>
      </c>
      <c r="D92" s="191"/>
      <c r="E92" s="191"/>
      <c r="F92" s="211" t="s">
        <v>534</v>
      </c>
      <c r="G92" s="210"/>
      <c r="H92" s="191" t="s">
        <v>557</v>
      </c>
      <c r="I92" s="191" t="s">
        <v>530</v>
      </c>
      <c r="J92" s="191">
        <v>255</v>
      </c>
      <c r="K92" s="203"/>
    </row>
    <row r="93" spans="2:11" ht="15" customHeight="1">
      <c r="B93" s="212"/>
      <c r="C93" s="191" t="s">
        <v>558</v>
      </c>
      <c r="D93" s="191"/>
      <c r="E93" s="191"/>
      <c r="F93" s="211" t="s">
        <v>528</v>
      </c>
      <c r="G93" s="210"/>
      <c r="H93" s="191" t="s">
        <v>559</v>
      </c>
      <c r="I93" s="191" t="s">
        <v>560</v>
      </c>
      <c r="J93" s="191"/>
      <c r="K93" s="203"/>
    </row>
    <row r="94" spans="2:11" ht="15" customHeight="1">
      <c r="B94" s="212"/>
      <c r="C94" s="191" t="s">
        <v>561</v>
      </c>
      <c r="D94" s="191"/>
      <c r="E94" s="191"/>
      <c r="F94" s="211" t="s">
        <v>528</v>
      </c>
      <c r="G94" s="210"/>
      <c r="H94" s="191" t="s">
        <v>562</v>
      </c>
      <c r="I94" s="191" t="s">
        <v>563</v>
      </c>
      <c r="J94" s="191"/>
      <c r="K94" s="203"/>
    </row>
    <row r="95" spans="2:11" ht="15" customHeight="1">
      <c r="B95" s="212"/>
      <c r="C95" s="191" t="s">
        <v>564</v>
      </c>
      <c r="D95" s="191"/>
      <c r="E95" s="191"/>
      <c r="F95" s="211" t="s">
        <v>528</v>
      </c>
      <c r="G95" s="210"/>
      <c r="H95" s="191" t="s">
        <v>564</v>
      </c>
      <c r="I95" s="191" t="s">
        <v>563</v>
      </c>
      <c r="J95" s="191"/>
      <c r="K95" s="203"/>
    </row>
    <row r="96" spans="2:11" ht="15" customHeight="1">
      <c r="B96" s="212"/>
      <c r="C96" s="191" t="s">
        <v>38</v>
      </c>
      <c r="D96" s="191"/>
      <c r="E96" s="191"/>
      <c r="F96" s="211" t="s">
        <v>528</v>
      </c>
      <c r="G96" s="210"/>
      <c r="H96" s="191" t="s">
        <v>565</v>
      </c>
      <c r="I96" s="191" t="s">
        <v>563</v>
      </c>
      <c r="J96" s="191"/>
      <c r="K96" s="203"/>
    </row>
    <row r="97" spans="2:11" ht="15" customHeight="1">
      <c r="B97" s="212"/>
      <c r="C97" s="191" t="s">
        <v>48</v>
      </c>
      <c r="D97" s="191"/>
      <c r="E97" s="191"/>
      <c r="F97" s="211" t="s">
        <v>528</v>
      </c>
      <c r="G97" s="210"/>
      <c r="H97" s="191" t="s">
        <v>566</v>
      </c>
      <c r="I97" s="191" t="s">
        <v>563</v>
      </c>
      <c r="J97" s="191"/>
      <c r="K97" s="203"/>
    </row>
    <row r="98" spans="2:11" ht="15" customHeight="1">
      <c r="B98" s="215"/>
      <c r="C98" s="216"/>
      <c r="D98" s="216"/>
      <c r="E98" s="216"/>
      <c r="F98" s="216"/>
      <c r="G98" s="216"/>
      <c r="H98" s="216"/>
      <c r="I98" s="216"/>
      <c r="J98" s="216"/>
      <c r="K98" s="217"/>
    </row>
    <row r="99" spans="2:11" ht="18.75" customHeight="1">
      <c r="B99" s="218"/>
      <c r="C99" s="219"/>
      <c r="D99" s="219"/>
      <c r="E99" s="219"/>
      <c r="F99" s="219"/>
      <c r="G99" s="219"/>
      <c r="H99" s="219"/>
      <c r="I99" s="219"/>
      <c r="J99" s="219"/>
      <c r="K99" s="218"/>
    </row>
    <row r="100" spans="2:11" ht="18.75" customHeight="1">
      <c r="B100" s="198"/>
      <c r="C100" s="198"/>
      <c r="D100" s="198"/>
      <c r="E100" s="198"/>
      <c r="F100" s="198"/>
      <c r="G100" s="198"/>
      <c r="H100" s="198"/>
      <c r="I100" s="198"/>
      <c r="J100" s="198"/>
      <c r="K100" s="198"/>
    </row>
    <row r="101" spans="2:11" ht="7.5" customHeight="1">
      <c r="B101" s="199"/>
      <c r="C101" s="200"/>
      <c r="D101" s="200"/>
      <c r="E101" s="200"/>
      <c r="F101" s="200"/>
      <c r="G101" s="200"/>
      <c r="H101" s="200"/>
      <c r="I101" s="200"/>
      <c r="J101" s="200"/>
      <c r="K101" s="201"/>
    </row>
    <row r="102" spans="2:11" ht="45" customHeight="1">
      <c r="B102" s="202"/>
      <c r="C102" s="319" t="s">
        <v>567</v>
      </c>
      <c r="D102" s="319"/>
      <c r="E102" s="319"/>
      <c r="F102" s="319"/>
      <c r="G102" s="319"/>
      <c r="H102" s="319"/>
      <c r="I102" s="319"/>
      <c r="J102" s="319"/>
      <c r="K102" s="203"/>
    </row>
    <row r="103" spans="2:11" ht="17.25" customHeight="1">
      <c r="B103" s="202"/>
      <c r="C103" s="204" t="s">
        <v>522</v>
      </c>
      <c r="D103" s="204"/>
      <c r="E103" s="204"/>
      <c r="F103" s="204" t="s">
        <v>523</v>
      </c>
      <c r="G103" s="205"/>
      <c r="H103" s="204" t="s">
        <v>54</v>
      </c>
      <c r="I103" s="204" t="s">
        <v>57</v>
      </c>
      <c r="J103" s="204" t="s">
        <v>524</v>
      </c>
      <c r="K103" s="203"/>
    </row>
    <row r="104" spans="2:11" ht="17.25" customHeight="1">
      <c r="B104" s="202"/>
      <c r="C104" s="206" t="s">
        <v>525</v>
      </c>
      <c r="D104" s="206"/>
      <c r="E104" s="206"/>
      <c r="F104" s="207" t="s">
        <v>526</v>
      </c>
      <c r="G104" s="208"/>
      <c r="H104" s="206"/>
      <c r="I104" s="206"/>
      <c r="J104" s="206" t="s">
        <v>527</v>
      </c>
      <c r="K104" s="203"/>
    </row>
    <row r="105" spans="2:11" ht="5.25" customHeight="1">
      <c r="B105" s="202"/>
      <c r="C105" s="204"/>
      <c r="D105" s="204"/>
      <c r="E105" s="204"/>
      <c r="F105" s="204"/>
      <c r="G105" s="220"/>
      <c r="H105" s="204"/>
      <c r="I105" s="204"/>
      <c r="J105" s="204"/>
      <c r="K105" s="203"/>
    </row>
    <row r="106" spans="2:11" ht="15" customHeight="1">
      <c r="B106" s="202"/>
      <c r="C106" s="191" t="s">
        <v>53</v>
      </c>
      <c r="D106" s="209"/>
      <c r="E106" s="209"/>
      <c r="F106" s="211" t="s">
        <v>528</v>
      </c>
      <c r="G106" s="220"/>
      <c r="H106" s="191" t="s">
        <v>568</v>
      </c>
      <c r="I106" s="191" t="s">
        <v>530</v>
      </c>
      <c r="J106" s="191">
        <v>20</v>
      </c>
      <c r="K106" s="203"/>
    </row>
    <row r="107" spans="2:11" ht="15" customHeight="1">
      <c r="B107" s="202"/>
      <c r="C107" s="191" t="s">
        <v>531</v>
      </c>
      <c r="D107" s="191"/>
      <c r="E107" s="191"/>
      <c r="F107" s="211" t="s">
        <v>528</v>
      </c>
      <c r="G107" s="191"/>
      <c r="H107" s="191" t="s">
        <v>568</v>
      </c>
      <c r="I107" s="191" t="s">
        <v>530</v>
      </c>
      <c r="J107" s="191">
        <v>120</v>
      </c>
      <c r="K107" s="203"/>
    </row>
    <row r="108" spans="2:11" ht="15" customHeight="1">
      <c r="B108" s="212"/>
      <c r="C108" s="191" t="s">
        <v>533</v>
      </c>
      <c r="D108" s="191"/>
      <c r="E108" s="191"/>
      <c r="F108" s="211" t="s">
        <v>534</v>
      </c>
      <c r="G108" s="191"/>
      <c r="H108" s="191" t="s">
        <v>568</v>
      </c>
      <c r="I108" s="191" t="s">
        <v>530</v>
      </c>
      <c r="J108" s="191">
        <v>50</v>
      </c>
      <c r="K108" s="203"/>
    </row>
    <row r="109" spans="2:11" ht="15" customHeight="1">
      <c r="B109" s="212"/>
      <c r="C109" s="191" t="s">
        <v>536</v>
      </c>
      <c r="D109" s="191"/>
      <c r="E109" s="191"/>
      <c r="F109" s="211" t="s">
        <v>528</v>
      </c>
      <c r="G109" s="191"/>
      <c r="H109" s="191" t="s">
        <v>568</v>
      </c>
      <c r="I109" s="191" t="s">
        <v>538</v>
      </c>
      <c r="J109" s="191"/>
      <c r="K109" s="203"/>
    </row>
    <row r="110" spans="2:11" ht="15" customHeight="1">
      <c r="B110" s="212"/>
      <c r="C110" s="191" t="s">
        <v>547</v>
      </c>
      <c r="D110" s="191"/>
      <c r="E110" s="191"/>
      <c r="F110" s="211" t="s">
        <v>534</v>
      </c>
      <c r="G110" s="191"/>
      <c r="H110" s="191" t="s">
        <v>568</v>
      </c>
      <c r="I110" s="191" t="s">
        <v>530</v>
      </c>
      <c r="J110" s="191">
        <v>50</v>
      </c>
      <c r="K110" s="203"/>
    </row>
    <row r="111" spans="2:11" ht="15" customHeight="1">
      <c r="B111" s="212"/>
      <c r="C111" s="191" t="s">
        <v>555</v>
      </c>
      <c r="D111" s="191"/>
      <c r="E111" s="191"/>
      <c r="F111" s="211" t="s">
        <v>534</v>
      </c>
      <c r="G111" s="191"/>
      <c r="H111" s="191" t="s">
        <v>568</v>
      </c>
      <c r="I111" s="191" t="s">
        <v>530</v>
      </c>
      <c r="J111" s="191">
        <v>50</v>
      </c>
      <c r="K111" s="203"/>
    </row>
    <row r="112" spans="2:11" ht="15" customHeight="1">
      <c r="B112" s="212"/>
      <c r="C112" s="191" t="s">
        <v>553</v>
      </c>
      <c r="D112" s="191"/>
      <c r="E112" s="191"/>
      <c r="F112" s="211" t="s">
        <v>534</v>
      </c>
      <c r="G112" s="191"/>
      <c r="H112" s="191" t="s">
        <v>568</v>
      </c>
      <c r="I112" s="191" t="s">
        <v>530</v>
      </c>
      <c r="J112" s="191">
        <v>50</v>
      </c>
      <c r="K112" s="203"/>
    </row>
    <row r="113" spans="2:11" ht="15" customHeight="1">
      <c r="B113" s="212"/>
      <c r="C113" s="191" t="s">
        <v>53</v>
      </c>
      <c r="D113" s="191"/>
      <c r="E113" s="191"/>
      <c r="F113" s="211" t="s">
        <v>528</v>
      </c>
      <c r="G113" s="191"/>
      <c r="H113" s="191" t="s">
        <v>569</v>
      </c>
      <c r="I113" s="191" t="s">
        <v>530</v>
      </c>
      <c r="J113" s="191">
        <v>20</v>
      </c>
      <c r="K113" s="203"/>
    </row>
    <row r="114" spans="2:11" ht="15" customHeight="1">
      <c r="B114" s="212"/>
      <c r="C114" s="191" t="s">
        <v>570</v>
      </c>
      <c r="D114" s="191"/>
      <c r="E114" s="191"/>
      <c r="F114" s="211" t="s">
        <v>528</v>
      </c>
      <c r="G114" s="191"/>
      <c r="H114" s="191" t="s">
        <v>571</v>
      </c>
      <c r="I114" s="191" t="s">
        <v>530</v>
      </c>
      <c r="J114" s="191">
        <v>120</v>
      </c>
      <c r="K114" s="203"/>
    </row>
    <row r="115" spans="2:11" ht="15" customHeight="1">
      <c r="B115" s="212"/>
      <c r="C115" s="191" t="s">
        <v>38</v>
      </c>
      <c r="D115" s="191"/>
      <c r="E115" s="191"/>
      <c r="F115" s="211" t="s">
        <v>528</v>
      </c>
      <c r="G115" s="191"/>
      <c r="H115" s="191" t="s">
        <v>572</v>
      </c>
      <c r="I115" s="191" t="s">
        <v>563</v>
      </c>
      <c r="J115" s="191"/>
      <c r="K115" s="203"/>
    </row>
    <row r="116" spans="2:11" ht="15" customHeight="1">
      <c r="B116" s="212"/>
      <c r="C116" s="191" t="s">
        <v>48</v>
      </c>
      <c r="D116" s="191"/>
      <c r="E116" s="191"/>
      <c r="F116" s="211" t="s">
        <v>528</v>
      </c>
      <c r="G116" s="191"/>
      <c r="H116" s="191" t="s">
        <v>573</v>
      </c>
      <c r="I116" s="191" t="s">
        <v>563</v>
      </c>
      <c r="J116" s="191"/>
      <c r="K116" s="203"/>
    </row>
    <row r="117" spans="2:11" ht="15" customHeight="1">
      <c r="B117" s="212"/>
      <c r="C117" s="191" t="s">
        <v>57</v>
      </c>
      <c r="D117" s="191"/>
      <c r="E117" s="191"/>
      <c r="F117" s="211" t="s">
        <v>528</v>
      </c>
      <c r="G117" s="191"/>
      <c r="H117" s="191" t="s">
        <v>574</v>
      </c>
      <c r="I117" s="191" t="s">
        <v>575</v>
      </c>
      <c r="J117" s="191"/>
      <c r="K117" s="203"/>
    </row>
    <row r="118" spans="2:11" ht="15" customHeight="1">
      <c r="B118" s="215"/>
      <c r="C118" s="221"/>
      <c r="D118" s="221"/>
      <c r="E118" s="221"/>
      <c r="F118" s="221"/>
      <c r="G118" s="221"/>
      <c r="H118" s="221"/>
      <c r="I118" s="221"/>
      <c r="J118" s="221"/>
      <c r="K118" s="217"/>
    </row>
    <row r="119" spans="2:11" ht="18.75" customHeight="1">
      <c r="B119" s="222"/>
      <c r="C119" s="188"/>
      <c r="D119" s="188"/>
      <c r="E119" s="188"/>
      <c r="F119" s="223"/>
      <c r="G119" s="188"/>
      <c r="H119" s="188"/>
      <c r="I119" s="188"/>
      <c r="J119" s="188"/>
      <c r="K119" s="222"/>
    </row>
    <row r="120" spans="2:11" ht="18.75" customHeight="1">
      <c r="B120" s="198"/>
      <c r="C120" s="198"/>
      <c r="D120" s="198"/>
      <c r="E120" s="198"/>
      <c r="F120" s="198"/>
      <c r="G120" s="198"/>
      <c r="H120" s="198"/>
      <c r="I120" s="198"/>
      <c r="J120" s="198"/>
      <c r="K120" s="198"/>
    </row>
    <row r="121" spans="2:11" ht="7.5" customHeight="1">
      <c r="B121" s="224"/>
      <c r="C121" s="225"/>
      <c r="D121" s="225"/>
      <c r="E121" s="225"/>
      <c r="F121" s="225"/>
      <c r="G121" s="225"/>
      <c r="H121" s="225"/>
      <c r="I121" s="225"/>
      <c r="J121" s="225"/>
      <c r="K121" s="226"/>
    </row>
    <row r="122" spans="2:11" ht="45" customHeight="1">
      <c r="B122" s="227"/>
      <c r="C122" s="313" t="s">
        <v>576</v>
      </c>
      <c r="D122" s="313"/>
      <c r="E122" s="313"/>
      <c r="F122" s="313"/>
      <c r="G122" s="313"/>
      <c r="H122" s="313"/>
      <c r="I122" s="313"/>
      <c r="J122" s="313"/>
      <c r="K122" s="228"/>
    </row>
    <row r="123" spans="2:11" ht="17.25" customHeight="1">
      <c r="B123" s="229"/>
      <c r="C123" s="204" t="s">
        <v>522</v>
      </c>
      <c r="D123" s="204"/>
      <c r="E123" s="204"/>
      <c r="F123" s="204" t="s">
        <v>523</v>
      </c>
      <c r="G123" s="205"/>
      <c r="H123" s="204" t="s">
        <v>54</v>
      </c>
      <c r="I123" s="204" t="s">
        <v>57</v>
      </c>
      <c r="J123" s="204" t="s">
        <v>524</v>
      </c>
      <c r="K123" s="230"/>
    </row>
    <row r="124" spans="2:11" ht="17.25" customHeight="1">
      <c r="B124" s="229"/>
      <c r="C124" s="206" t="s">
        <v>525</v>
      </c>
      <c r="D124" s="206"/>
      <c r="E124" s="206"/>
      <c r="F124" s="207" t="s">
        <v>526</v>
      </c>
      <c r="G124" s="208"/>
      <c r="H124" s="206"/>
      <c r="I124" s="206"/>
      <c r="J124" s="206" t="s">
        <v>527</v>
      </c>
      <c r="K124" s="230"/>
    </row>
    <row r="125" spans="2:11" ht="5.25" customHeight="1">
      <c r="B125" s="231"/>
      <c r="C125" s="209"/>
      <c r="D125" s="209"/>
      <c r="E125" s="209"/>
      <c r="F125" s="209"/>
      <c r="G125" s="191"/>
      <c r="H125" s="209"/>
      <c r="I125" s="209"/>
      <c r="J125" s="209"/>
      <c r="K125" s="232"/>
    </row>
    <row r="126" spans="2:11" ht="15" customHeight="1">
      <c r="B126" s="231"/>
      <c r="C126" s="191" t="s">
        <v>531</v>
      </c>
      <c r="D126" s="209"/>
      <c r="E126" s="209"/>
      <c r="F126" s="211" t="s">
        <v>528</v>
      </c>
      <c r="G126" s="191"/>
      <c r="H126" s="191" t="s">
        <v>568</v>
      </c>
      <c r="I126" s="191" t="s">
        <v>530</v>
      </c>
      <c r="J126" s="191">
        <v>120</v>
      </c>
      <c r="K126" s="233"/>
    </row>
    <row r="127" spans="2:11" ht="15" customHeight="1">
      <c r="B127" s="231"/>
      <c r="C127" s="191" t="s">
        <v>577</v>
      </c>
      <c r="D127" s="191"/>
      <c r="E127" s="191"/>
      <c r="F127" s="211" t="s">
        <v>528</v>
      </c>
      <c r="G127" s="191"/>
      <c r="H127" s="191" t="s">
        <v>578</v>
      </c>
      <c r="I127" s="191" t="s">
        <v>530</v>
      </c>
      <c r="J127" s="191" t="s">
        <v>579</v>
      </c>
      <c r="K127" s="233"/>
    </row>
    <row r="128" spans="2:11" ht="15" customHeight="1">
      <c r="B128" s="231"/>
      <c r="C128" s="191" t="s">
        <v>476</v>
      </c>
      <c r="D128" s="191"/>
      <c r="E128" s="191"/>
      <c r="F128" s="211" t="s">
        <v>528</v>
      </c>
      <c r="G128" s="191"/>
      <c r="H128" s="191" t="s">
        <v>580</v>
      </c>
      <c r="I128" s="191" t="s">
        <v>530</v>
      </c>
      <c r="J128" s="191" t="s">
        <v>579</v>
      </c>
      <c r="K128" s="233"/>
    </row>
    <row r="129" spans="2:11" ht="15" customHeight="1">
      <c r="B129" s="231"/>
      <c r="C129" s="191" t="s">
        <v>539</v>
      </c>
      <c r="D129" s="191"/>
      <c r="E129" s="191"/>
      <c r="F129" s="211" t="s">
        <v>534</v>
      </c>
      <c r="G129" s="191"/>
      <c r="H129" s="191" t="s">
        <v>540</v>
      </c>
      <c r="I129" s="191" t="s">
        <v>530</v>
      </c>
      <c r="J129" s="191">
        <v>15</v>
      </c>
      <c r="K129" s="233"/>
    </row>
    <row r="130" spans="2:11" ht="15" customHeight="1">
      <c r="B130" s="231"/>
      <c r="C130" s="213" t="s">
        <v>541</v>
      </c>
      <c r="D130" s="213"/>
      <c r="E130" s="213"/>
      <c r="F130" s="214" t="s">
        <v>534</v>
      </c>
      <c r="G130" s="213"/>
      <c r="H130" s="213" t="s">
        <v>542</v>
      </c>
      <c r="I130" s="213" t="s">
        <v>530</v>
      </c>
      <c r="J130" s="213">
        <v>15</v>
      </c>
      <c r="K130" s="233"/>
    </row>
    <row r="131" spans="2:11" ht="15" customHeight="1">
      <c r="B131" s="231"/>
      <c r="C131" s="213" t="s">
        <v>543</v>
      </c>
      <c r="D131" s="213"/>
      <c r="E131" s="213"/>
      <c r="F131" s="214" t="s">
        <v>534</v>
      </c>
      <c r="G131" s="213"/>
      <c r="H131" s="213" t="s">
        <v>544</v>
      </c>
      <c r="I131" s="213" t="s">
        <v>530</v>
      </c>
      <c r="J131" s="213">
        <v>20</v>
      </c>
      <c r="K131" s="233"/>
    </row>
    <row r="132" spans="2:11" ht="15" customHeight="1">
      <c r="B132" s="231"/>
      <c r="C132" s="213" t="s">
        <v>545</v>
      </c>
      <c r="D132" s="213"/>
      <c r="E132" s="213"/>
      <c r="F132" s="214" t="s">
        <v>534</v>
      </c>
      <c r="G132" s="213"/>
      <c r="H132" s="213" t="s">
        <v>546</v>
      </c>
      <c r="I132" s="213" t="s">
        <v>530</v>
      </c>
      <c r="J132" s="213">
        <v>20</v>
      </c>
      <c r="K132" s="233"/>
    </row>
    <row r="133" spans="2:11" ht="15" customHeight="1">
      <c r="B133" s="231"/>
      <c r="C133" s="191" t="s">
        <v>533</v>
      </c>
      <c r="D133" s="191"/>
      <c r="E133" s="191"/>
      <c r="F133" s="211" t="s">
        <v>534</v>
      </c>
      <c r="G133" s="191"/>
      <c r="H133" s="191" t="s">
        <v>568</v>
      </c>
      <c r="I133" s="191" t="s">
        <v>530</v>
      </c>
      <c r="J133" s="191">
        <v>50</v>
      </c>
      <c r="K133" s="233"/>
    </row>
    <row r="134" spans="2:11" ht="15" customHeight="1">
      <c r="B134" s="231"/>
      <c r="C134" s="191" t="s">
        <v>547</v>
      </c>
      <c r="D134" s="191"/>
      <c r="E134" s="191"/>
      <c r="F134" s="211" t="s">
        <v>534</v>
      </c>
      <c r="G134" s="191"/>
      <c r="H134" s="191" t="s">
        <v>568</v>
      </c>
      <c r="I134" s="191" t="s">
        <v>530</v>
      </c>
      <c r="J134" s="191">
        <v>50</v>
      </c>
      <c r="K134" s="233"/>
    </row>
    <row r="135" spans="2:11" ht="15" customHeight="1">
      <c r="B135" s="231"/>
      <c r="C135" s="191" t="s">
        <v>553</v>
      </c>
      <c r="D135" s="191"/>
      <c r="E135" s="191"/>
      <c r="F135" s="211" t="s">
        <v>534</v>
      </c>
      <c r="G135" s="191"/>
      <c r="H135" s="191" t="s">
        <v>568</v>
      </c>
      <c r="I135" s="191" t="s">
        <v>530</v>
      </c>
      <c r="J135" s="191">
        <v>50</v>
      </c>
      <c r="K135" s="233"/>
    </row>
    <row r="136" spans="2:11" ht="15" customHeight="1">
      <c r="B136" s="231"/>
      <c r="C136" s="191" t="s">
        <v>555</v>
      </c>
      <c r="D136" s="191"/>
      <c r="E136" s="191"/>
      <c r="F136" s="211" t="s">
        <v>534</v>
      </c>
      <c r="G136" s="191"/>
      <c r="H136" s="191" t="s">
        <v>568</v>
      </c>
      <c r="I136" s="191" t="s">
        <v>530</v>
      </c>
      <c r="J136" s="191">
        <v>50</v>
      </c>
      <c r="K136" s="233"/>
    </row>
    <row r="137" spans="2:11" ht="15" customHeight="1">
      <c r="B137" s="231"/>
      <c r="C137" s="191" t="s">
        <v>556</v>
      </c>
      <c r="D137" s="191"/>
      <c r="E137" s="191"/>
      <c r="F137" s="211" t="s">
        <v>534</v>
      </c>
      <c r="G137" s="191"/>
      <c r="H137" s="191" t="s">
        <v>581</v>
      </c>
      <c r="I137" s="191" t="s">
        <v>530</v>
      </c>
      <c r="J137" s="191">
        <v>255</v>
      </c>
      <c r="K137" s="233"/>
    </row>
    <row r="138" spans="2:11" ht="15" customHeight="1">
      <c r="B138" s="231"/>
      <c r="C138" s="191" t="s">
        <v>558</v>
      </c>
      <c r="D138" s="191"/>
      <c r="E138" s="191"/>
      <c r="F138" s="211" t="s">
        <v>528</v>
      </c>
      <c r="G138" s="191"/>
      <c r="H138" s="191" t="s">
        <v>582</v>
      </c>
      <c r="I138" s="191" t="s">
        <v>560</v>
      </c>
      <c r="J138" s="191"/>
      <c r="K138" s="233"/>
    </row>
    <row r="139" spans="2:11" ht="15" customHeight="1">
      <c r="B139" s="231"/>
      <c r="C139" s="191" t="s">
        <v>561</v>
      </c>
      <c r="D139" s="191"/>
      <c r="E139" s="191"/>
      <c r="F139" s="211" t="s">
        <v>528</v>
      </c>
      <c r="G139" s="191"/>
      <c r="H139" s="191" t="s">
        <v>583</v>
      </c>
      <c r="I139" s="191" t="s">
        <v>563</v>
      </c>
      <c r="J139" s="191"/>
      <c r="K139" s="233"/>
    </row>
    <row r="140" spans="2:11" ht="15" customHeight="1">
      <c r="B140" s="231"/>
      <c r="C140" s="191" t="s">
        <v>564</v>
      </c>
      <c r="D140" s="191"/>
      <c r="E140" s="191"/>
      <c r="F140" s="211" t="s">
        <v>528</v>
      </c>
      <c r="G140" s="191"/>
      <c r="H140" s="191" t="s">
        <v>564</v>
      </c>
      <c r="I140" s="191" t="s">
        <v>563</v>
      </c>
      <c r="J140" s="191"/>
      <c r="K140" s="233"/>
    </row>
    <row r="141" spans="2:11" ht="15" customHeight="1">
      <c r="B141" s="231"/>
      <c r="C141" s="191" t="s">
        <v>38</v>
      </c>
      <c r="D141" s="191"/>
      <c r="E141" s="191"/>
      <c r="F141" s="211" t="s">
        <v>528</v>
      </c>
      <c r="G141" s="191"/>
      <c r="H141" s="191" t="s">
        <v>584</v>
      </c>
      <c r="I141" s="191" t="s">
        <v>563</v>
      </c>
      <c r="J141" s="191"/>
      <c r="K141" s="233"/>
    </row>
    <row r="142" spans="2:11" ht="15" customHeight="1">
      <c r="B142" s="231"/>
      <c r="C142" s="191" t="s">
        <v>585</v>
      </c>
      <c r="D142" s="191"/>
      <c r="E142" s="191"/>
      <c r="F142" s="211" t="s">
        <v>528</v>
      </c>
      <c r="G142" s="191"/>
      <c r="H142" s="191" t="s">
        <v>586</v>
      </c>
      <c r="I142" s="191" t="s">
        <v>563</v>
      </c>
      <c r="J142" s="191"/>
      <c r="K142" s="233"/>
    </row>
    <row r="143" spans="2:11" ht="15" customHeight="1">
      <c r="B143" s="234"/>
      <c r="C143" s="235"/>
      <c r="D143" s="235"/>
      <c r="E143" s="235"/>
      <c r="F143" s="235"/>
      <c r="G143" s="235"/>
      <c r="H143" s="235"/>
      <c r="I143" s="235"/>
      <c r="J143" s="235"/>
      <c r="K143" s="236"/>
    </row>
    <row r="144" spans="2:11" ht="18.75" customHeight="1">
      <c r="B144" s="188"/>
      <c r="C144" s="188"/>
      <c r="D144" s="188"/>
      <c r="E144" s="188"/>
      <c r="F144" s="223"/>
      <c r="G144" s="188"/>
      <c r="H144" s="188"/>
      <c r="I144" s="188"/>
      <c r="J144" s="188"/>
      <c r="K144" s="188"/>
    </row>
    <row r="145" spans="2:11" ht="18.75" customHeight="1">
      <c r="B145" s="198"/>
      <c r="C145" s="198"/>
      <c r="D145" s="198"/>
      <c r="E145" s="198"/>
      <c r="F145" s="198"/>
      <c r="G145" s="198"/>
      <c r="H145" s="198"/>
      <c r="I145" s="198"/>
      <c r="J145" s="198"/>
      <c r="K145" s="198"/>
    </row>
    <row r="146" spans="2:11" ht="7.5" customHeight="1">
      <c r="B146" s="199"/>
      <c r="C146" s="200"/>
      <c r="D146" s="200"/>
      <c r="E146" s="200"/>
      <c r="F146" s="200"/>
      <c r="G146" s="200"/>
      <c r="H146" s="200"/>
      <c r="I146" s="200"/>
      <c r="J146" s="200"/>
      <c r="K146" s="201"/>
    </row>
    <row r="147" spans="2:11" ht="45" customHeight="1">
      <c r="B147" s="202"/>
      <c r="C147" s="319" t="s">
        <v>587</v>
      </c>
      <c r="D147" s="319"/>
      <c r="E147" s="319"/>
      <c r="F147" s="319"/>
      <c r="G147" s="319"/>
      <c r="H147" s="319"/>
      <c r="I147" s="319"/>
      <c r="J147" s="319"/>
      <c r="K147" s="203"/>
    </row>
    <row r="148" spans="2:11" ht="17.25" customHeight="1">
      <c r="B148" s="202"/>
      <c r="C148" s="204" t="s">
        <v>522</v>
      </c>
      <c r="D148" s="204"/>
      <c r="E148" s="204"/>
      <c r="F148" s="204" t="s">
        <v>523</v>
      </c>
      <c r="G148" s="205"/>
      <c r="H148" s="204" t="s">
        <v>54</v>
      </c>
      <c r="I148" s="204" t="s">
        <v>57</v>
      </c>
      <c r="J148" s="204" t="s">
        <v>524</v>
      </c>
      <c r="K148" s="203"/>
    </row>
    <row r="149" spans="2:11" ht="17.25" customHeight="1">
      <c r="B149" s="202"/>
      <c r="C149" s="206" t="s">
        <v>525</v>
      </c>
      <c r="D149" s="206"/>
      <c r="E149" s="206"/>
      <c r="F149" s="207" t="s">
        <v>526</v>
      </c>
      <c r="G149" s="208"/>
      <c r="H149" s="206"/>
      <c r="I149" s="206"/>
      <c r="J149" s="206" t="s">
        <v>527</v>
      </c>
      <c r="K149" s="203"/>
    </row>
    <row r="150" spans="2:11" ht="5.25" customHeight="1">
      <c r="B150" s="212"/>
      <c r="C150" s="209"/>
      <c r="D150" s="209"/>
      <c r="E150" s="209"/>
      <c r="F150" s="209"/>
      <c r="G150" s="210"/>
      <c r="H150" s="209"/>
      <c r="I150" s="209"/>
      <c r="J150" s="209"/>
      <c r="K150" s="233"/>
    </row>
    <row r="151" spans="2:11" ht="15" customHeight="1">
      <c r="B151" s="212"/>
      <c r="C151" s="237" t="s">
        <v>531</v>
      </c>
      <c r="D151" s="191"/>
      <c r="E151" s="191"/>
      <c r="F151" s="238" t="s">
        <v>528</v>
      </c>
      <c r="G151" s="191"/>
      <c r="H151" s="237" t="s">
        <v>568</v>
      </c>
      <c r="I151" s="237" t="s">
        <v>530</v>
      </c>
      <c r="J151" s="237">
        <v>120</v>
      </c>
      <c r="K151" s="233"/>
    </row>
    <row r="152" spans="2:11" ht="15" customHeight="1">
      <c r="B152" s="212"/>
      <c r="C152" s="237" t="s">
        <v>577</v>
      </c>
      <c r="D152" s="191"/>
      <c r="E152" s="191"/>
      <c r="F152" s="238" t="s">
        <v>528</v>
      </c>
      <c r="G152" s="191"/>
      <c r="H152" s="237" t="s">
        <v>588</v>
      </c>
      <c r="I152" s="237" t="s">
        <v>530</v>
      </c>
      <c r="J152" s="237" t="s">
        <v>579</v>
      </c>
      <c r="K152" s="233"/>
    </row>
    <row r="153" spans="2:11" ht="15" customHeight="1">
      <c r="B153" s="212"/>
      <c r="C153" s="237" t="s">
        <v>476</v>
      </c>
      <c r="D153" s="191"/>
      <c r="E153" s="191"/>
      <c r="F153" s="238" t="s">
        <v>528</v>
      </c>
      <c r="G153" s="191"/>
      <c r="H153" s="237" t="s">
        <v>589</v>
      </c>
      <c r="I153" s="237" t="s">
        <v>530</v>
      </c>
      <c r="J153" s="237" t="s">
        <v>579</v>
      </c>
      <c r="K153" s="233"/>
    </row>
    <row r="154" spans="2:11" ht="15" customHeight="1">
      <c r="B154" s="212"/>
      <c r="C154" s="237" t="s">
        <v>533</v>
      </c>
      <c r="D154" s="191"/>
      <c r="E154" s="191"/>
      <c r="F154" s="238" t="s">
        <v>534</v>
      </c>
      <c r="G154" s="191"/>
      <c r="H154" s="237" t="s">
        <v>568</v>
      </c>
      <c r="I154" s="237" t="s">
        <v>530</v>
      </c>
      <c r="J154" s="237">
        <v>50</v>
      </c>
      <c r="K154" s="233"/>
    </row>
    <row r="155" spans="2:11" ht="15" customHeight="1">
      <c r="B155" s="212"/>
      <c r="C155" s="237" t="s">
        <v>536</v>
      </c>
      <c r="D155" s="191"/>
      <c r="E155" s="191"/>
      <c r="F155" s="238" t="s">
        <v>528</v>
      </c>
      <c r="G155" s="191"/>
      <c r="H155" s="237" t="s">
        <v>568</v>
      </c>
      <c r="I155" s="237" t="s">
        <v>538</v>
      </c>
      <c r="J155" s="237"/>
      <c r="K155" s="233"/>
    </row>
    <row r="156" spans="2:11" ht="15" customHeight="1">
      <c r="B156" s="212"/>
      <c r="C156" s="237" t="s">
        <v>547</v>
      </c>
      <c r="D156" s="191"/>
      <c r="E156" s="191"/>
      <c r="F156" s="238" t="s">
        <v>534</v>
      </c>
      <c r="G156" s="191"/>
      <c r="H156" s="237" t="s">
        <v>568</v>
      </c>
      <c r="I156" s="237" t="s">
        <v>530</v>
      </c>
      <c r="J156" s="237">
        <v>50</v>
      </c>
      <c r="K156" s="233"/>
    </row>
    <row r="157" spans="2:11" ht="15" customHeight="1">
      <c r="B157" s="212"/>
      <c r="C157" s="237" t="s">
        <v>555</v>
      </c>
      <c r="D157" s="191"/>
      <c r="E157" s="191"/>
      <c r="F157" s="238" t="s">
        <v>534</v>
      </c>
      <c r="G157" s="191"/>
      <c r="H157" s="237" t="s">
        <v>568</v>
      </c>
      <c r="I157" s="237" t="s">
        <v>530</v>
      </c>
      <c r="J157" s="237">
        <v>50</v>
      </c>
      <c r="K157" s="233"/>
    </row>
    <row r="158" spans="2:11" ht="15" customHeight="1">
      <c r="B158" s="212"/>
      <c r="C158" s="237" t="s">
        <v>553</v>
      </c>
      <c r="D158" s="191"/>
      <c r="E158" s="191"/>
      <c r="F158" s="238" t="s">
        <v>534</v>
      </c>
      <c r="G158" s="191"/>
      <c r="H158" s="237" t="s">
        <v>568</v>
      </c>
      <c r="I158" s="237" t="s">
        <v>530</v>
      </c>
      <c r="J158" s="237">
        <v>50</v>
      </c>
      <c r="K158" s="233"/>
    </row>
    <row r="159" spans="2:11" ht="15" customHeight="1">
      <c r="B159" s="212"/>
      <c r="C159" s="237" t="s">
        <v>87</v>
      </c>
      <c r="D159" s="191"/>
      <c r="E159" s="191"/>
      <c r="F159" s="238" t="s">
        <v>528</v>
      </c>
      <c r="G159" s="191"/>
      <c r="H159" s="237" t="s">
        <v>590</v>
      </c>
      <c r="I159" s="237" t="s">
        <v>530</v>
      </c>
      <c r="J159" s="237" t="s">
        <v>591</v>
      </c>
      <c r="K159" s="233"/>
    </row>
    <row r="160" spans="2:11" ht="15" customHeight="1">
      <c r="B160" s="212"/>
      <c r="C160" s="237" t="s">
        <v>592</v>
      </c>
      <c r="D160" s="191"/>
      <c r="E160" s="191"/>
      <c r="F160" s="238" t="s">
        <v>528</v>
      </c>
      <c r="G160" s="191"/>
      <c r="H160" s="237" t="s">
        <v>593</v>
      </c>
      <c r="I160" s="237" t="s">
        <v>563</v>
      </c>
      <c r="J160" s="237"/>
      <c r="K160" s="233"/>
    </row>
    <row r="161" spans="2:11" ht="15" customHeight="1">
      <c r="B161" s="239"/>
      <c r="C161" s="221"/>
      <c r="D161" s="221"/>
      <c r="E161" s="221"/>
      <c r="F161" s="221"/>
      <c r="G161" s="221"/>
      <c r="H161" s="221"/>
      <c r="I161" s="221"/>
      <c r="J161" s="221"/>
      <c r="K161" s="240"/>
    </row>
    <row r="162" spans="2:11" ht="18.75" customHeight="1">
      <c r="B162" s="188"/>
      <c r="C162" s="191"/>
      <c r="D162" s="191"/>
      <c r="E162" s="191"/>
      <c r="F162" s="211"/>
      <c r="G162" s="191"/>
      <c r="H162" s="191"/>
      <c r="I162" s="191"/>
      <c r="J162" s="191"/>
      <c r="K162" s="188"/>
    </row>
    <row r="163" spans="2:11" ht="18.75" customHeight="1">
      <c r="B163" s="198"/>
      <c r="C163" s="198"/>
      <c r="D163" s="198"/>
      <c r="E163" s="198"/>
      <c r="F163" s="198"/>
      <c r="G163" s="198"/>
      <c r="H163" s="198"/>
      <c r="I163" s="198"/>
      <c r="J163" s="198"/>
      <c r="K163" s="198"/>
    </row>
    <row r="164" spans="2:11" ht="7.5" customHeight="1">
      <c r="B164" s="179"/>
      <c r="C164" s="180"/>
      <c r="D164" s="180"/>
      <c r="E164" s="180"/>
      <c r="F164" s="180"/>
      <c r="G164" s="180"/>
      <c r="H164" s="180"/>
      <c r="I164" s="180"/>
      <c r="J164" s="180"/>
      <c r="K164" s="181"/>
    </row>
    <row r="165" spans="2:11" ht="45" customHeight="1">
      <c r="B165" s="183"/>
      <c r="C165" s="313" t="s">
        <v>594</v>
      </c>
      <c r="D165" s="313"/>
      <c r="E165" s="313"/>
      <c r="F165" s="313"/>
      <c r="G165" s="313"/>
      <c r="H165" s="313"/>
      <c r="I165" s="313"/>
      <c r="J165" s="313"/>
      <c r="K165" s="184"/>
    </row>
    <row r="166" spans="2:11" ht="17.25" customHeight="1">
      <c r="B166" s="183"/>
      <c r="C166" s="204" t="s">
        <v>522</v>
      </c>
      <c r="D166" s="204"/>
      <c r="E166" s="204"/>
      <c r="F166" s="204" t="s">
        <v>523</v>
      </c>
      <c r="G166" s="241"/>
      <c r="H166" s="242" t="s">
        <v>54</v>
      </c>
      <c r="I166" s="242" t="s">
        <v>57</v>
      </c>
      <c r="J166" s="204" t="s">
        <v>524</v>
      </c>
      <c r="K166" s="184"/>
    </row>
    <row r="167" spans="2:11" ht="17.25" customHeight="1">
      <c r="B167" s="185"/>
      <c r="C167" s="206" t="s">
        <v>525</v>
      </c>
      <c r="D167" s="206"/>
      <c r="E167" s="206"/>
      <c r="F167" s="207" t="s">
        <v>526</v>
      </c>
      <c r="G167" s="243"/>
      <c r="H167" s="244"/>
      <c r="I167" s="244"/>
      <c r="J167" s="206" t="s">
        <v>527</v>
      </c>
      <c r="K167" s="186"/>
    </row>
    <row r="168" spans="2:11" ht="5.25" customHeight="1">
      <c r="B168" s="212"/>
      <c r="C168" s="209"/>
      <c r="D168" s="209"/>
      <c r="E168" s="209"/>
      <c r="F168" s="209"/>
      <c r="G168" s="210"/>
      <c r="H168" s="209"/>
      <c r="I168" s="209"/>
      <c r="J168" s="209"/>
      <c r="K168" s="233"/>
    </row>
    <row r="169" spans="2:11" ht="15" customHeight="1">
      <c r="B169" s="212"/>
      <c r="C169" s="191" t="s">
        <v>531</v>
      </c>
      <c r="D169" s="191"/>
      <c r="E169" s="191"/>
      <c r="F169" s="211" t="s">
        <v>528</v>
      </c>
      <c r="G169" s="191"/>
      <c r="H169" s="191" t="s">
        <v>568</v>
      </c>
      <c r="I169" s="191" t="s">
        <v>530</v>
      </c>
      <c r="J169" s="191">
        <v>120</v>
      </c>
      <c r="K169" s="233"/>
    </row>
    <row r="170" spans="2:11" ht="15" customHeight="1">
      <c r="B170" s="212"/>
      <c r="C170" s="191" t="s">
        <v>577</v>
      </c>
      <c r="D170" s="191"/>
      <c r="E170" s="191"/>
      <c r="F170" s="211" t="s">
        <v>528</v>
      </c>
      <c r="G170" s="191"/>
      <c r="H170" s="191" t="s">
        <v>578</v>
      </c>
      <c r="I170" s="191" t="s">
        <v>530</v>
      </c>
      <c r="J170" s="191" t="s">
        <v>579</v>
      </c>
      <c r="K170" s="233"/>
    </row>
    <row r="171" spans="2:11" ht="15" customHeight="1">
      <c r="B171" s="212"/>
      <c r="C171" s="191" t="s">
        <v>476</v>
      </c>
      <c r="D171" s="191"/>
      <c r="E171" s="191"/>
      <c r="F171" s="211" t="s">
        <v>528</v>
      </c>
      <c r="G171" s="191"/>
      <c r="H171" s="191" t="s">
        <v>595</v>
      </c>
      <c r="I171" s="191" t="s">
        <v>530</v>
      </c>
      <c r="J171" s="191" t="s">
        <v>579</v>
      </c>
      <c r="K171" s="233"/>
    </row>
    <row r="172" spans="2:11" ht="15" customHeight="1">
      <c r="B172" s="212"/>
      <c r="C172" s="191" t="s">
        <v>533</v>
      </c>
      <c r="D172" s="191"/>
      <c r="E172" s="191"/>
      <c r="F172" s="211" t="s">
        <v>534</v>
      </c>
      <c r="G172" s="191"/>
      <c r="H172" s="191" t="s">
        <v>595</v>
      </c>
      <c r="I172" s="191" t="s">
        <v>530</v>
      </c>
      <c r="J172" s="191">
        <v>50</v>
      </c>
      <c r="K172" s="233"/>
    </row>
    <row r="173" spans="2:11" ht="15" customHeight="1">
      <c r="B173" s="212"/>
      <c r="C173" s="191" t="s">
        <v>536</v>
      </c>
      <c r="D173" s="191"/>
      <c r="E173" s="191"/>
      <c r="F173" s="211" t="s">
        <v>528</v>
      </c>
      <c r="G173" s="191"/>
      <c r="H173" s="191" t="s">
        <v>595</v>
      </c>
      <c r="I173" s="191" t="s">
        <v>538</v>
      </c>
      <c r="J173" s="191"/>
      <c r="K173" s="233"/>
    </row>
    <row r="174" spans="2:11" ht="15" customHeight="1">
      <c r="B174" s="212"/>
      <c r="C174" s="191" t="s">
        <v>547</v>
      </c>
      <c r="D174" s="191"/>
      <c r="E174" s="191"/>
      <c r="F174" s="211" t="s">
        <v>534</v>
      </c>
      <c r="G174" s="191"/>
      <c r="H174" s="191" t="s">
        <v>595</v>
      </c>
      <c r="I174" s="191" t="s">
        <v>530</v>
      </c>
      <c r="J174" s="191">
        <v>50</v>
      </c>
      <c r="K174" s="233"/>
    </row>
    <row r="175" spans="2:11" ht="15" customHeight="1">
      <c r="B175" s="212"/>
      <c r="C175" s="191" t="s">
        <v>555</v>
      </c>
      <c r="D175" s="191"/>
      <c r="E175" s="191"/>
      <c r="F175" s="211" t="s">
        <v>534</v>
      </c>
      <c r="G175" s="191"/>
      <c r="H175" s="191" t="s">
        <v>595</v>
      </c>
      <c r="I175" s="191" t="s">
        <v>530</v>
      </c>
      <c r="J175" s="191">
        <v>50</v>
      </c>
      <c r="K175" s="233"/>
    </row>
    <row r="176" spans="2:11" ht="15" customHeight="1">
      <c r="B176" s="212"/>
      <c r="C176" s="191" t="s">
        <v>553</v>
      </c>
      <c r="D176" s="191"/>
      <c r="E176" s="191"/>
      <c r="F176" s="211" t="s">
        <v>534</v>
      </c>
      <c r="G176" s="191"/>
      <c r="H176" s="191" t="s">
        <v>595</v>
      </c>
      <c r="I176" s="191" t="s">
        <v>530</v>
      </c>
      <c r="J176" s="191">
        <v>50</v>
      </c>
      <c r="K176" s="233"/>
    </row>
    <row r="177" spans="2:11" ht="15" customHeight="1">
      <c r="B177" s="212"/>
      <c r="C177" s="191" t="s">
        <v>110</v>
      </c>
      <c r="D177" s="191"/>
      <c r="E177" s="191"/>
      <c r="F177" s="211" t="s">
        <v>528</v>
      </c>
      <c r="G177" s="191"/>
      <c r="H177" s="191" t="s">
        <v>596</v>
      </c>
      <c r="I177" s="191" t="s">
        <v>597</v>
      </c>
      <c r="J177" s="191"/>
      <c r="K177" s="233"/>
    </row>
    <row r="178" spans="2:11" ht="15" customHeight="1">
      <c r="B178" s="212"/>
      <c r="C178" s="191" t="s">
        <v>57</v>
      </c>
      <c r="D178" s="191"/>
      <c r="E178" s="191"/>
      <c r="F178" s="211" t="s">
        <v>528</v>
      </c>
      <c r="G178" s="191"/>
      <c r="H178" s="191" t="s">
        <v>598</v>
      </c>
      <c r="I178" s="191" t="s">
        <v>599</v>
      </c>
      <c r="J178" s="191">
        <v>1</v>
      </c>
      <c r="K178" s="233"/>
    </row>
    <row r="179" spans="2:11" ht="15" customHeight="1">
      <c r="B179" s="212"/>
      <c r="C179" s="191" t="s">
        <v>53</v>
      </c>
      <c r="D179" s="191"/>
      <c r="E179" s="191"/>
      <c r="F179" s="211" t="s">
        <v>528</v>
      </c>
      <c r="G179" s="191"/>
      <c r="H179" s="191" t="s">
        <v>600</v>
      </c>
      <c r="I179" s="191" t="s">
        <v>530</v>
      </c>
      <c r="J179" s="191">
        <v>20</v>
      </c>
      <c r="K179" s="233"/>
    </row>
    <row r="180" spans="2:11" ht="15" customHeight="1">
      <c r="B180" s="212"/>
      <c r="C180" s="191" t="s">
        <v>54</v>
      </c>
      <c r="D180" s="191"/>
      <c r="E180" s="191"/>
      <c r="F180" s="211" t="s">
        <v>528</v>
      </c>
      <c r="G180" s="191"/>
      <c r="H180" s="191" t="s">
        <v>601</v>
      </c>
      <c r="I180" s="191" t="s">
        <v>530</v>
      </c>
      <c r="J180" s="191">
        <v>255</v>
      </c>
      <c r="K180" s="233"/>
    </row>
    <row r="181" spans="2:11" ht="15" customHeight="1">
      <c r="B181" s="212"/>
      <c r="C181" s="191" t="s">
        <v>111</v>
      </c>
      <c r="D181" s="191"/>
      <c r="E181" s="191"/>
      <c r="F181" s="211" t="s">
        <v>528</v>
      </c>
      <c r="G181" s="191"/>
      <c r="H181" s="191" t="s">
        <v>492</v>
      </c>
      <c r="I181" s="191" t="s">
        <v>530</v>
      </c>
      <c r="J181" s="191">
        <v>10</v>
      </c>
      <c r="K181" s="233"/>
    </row>
    <row r="182" spans="2:11" ht="15" customHeight="1">
      <c r="B182" s="212"/>
      <c r="C182" s="191" t="s">
        <v>112</v>
      </c>
      <c r="D182" s="191"/>
      <c r="E182" s="191"/>
      <c r="F182" s="211" t="s">
        <v>528</v>
      </c>
      <c r="G182" s="191"/>
      <c r="H182" s="191" t="s">
        <v>602</v>
      </c>
      <c r="I182" s="191" t="s">
        <v>563</v>
      </c>
      <c r="J182" s="191"/>
      <c r="K182" s="233"/>
    </row>
    <row r="183" spans="2:11" ht="15" customHeight="1">
      <c r="B183" s="212"/>
      <c r="C183" s="191" t="s">
        <v>603</v>
      </c>
      <c r="D183" s="191"/>
      <c r="E183" s="191"/>
      <c r="F183" s="211" t="s">
        <v>528</v>
      </c>
      <c r="G183" s="191"/>
      <c r="H183" s="191" t="s">
        <v>604</v>
      </c>
      <c r="I183" s="191" t="s">
        <v>563</v>
      </c>
      <c r="J183" s="191"/>
      <c r="K183" s="233"/>
    </row>
    <row r="184" spans="2:11" ht="15" customHeight="1">
      <c r="B184" s="212"/>
      <c r="C184" s="191" t="s">
        <v>592</v>
      </c>
      <c r="D184" s="191"/>
      <c r="E184" s="191"/>
      <c r="F184" s="211" t="s">
        <v>528</v>
      </c>
      <c r="G184" s="191"/>
      <c r="H184" s="191" t="s">
        <v>605</v>
      </c>
      <c r="I184" s="191" t="s">
        <v>563</v>
      </c>
      <c r="J184" s="191"/>
      <c r="K184" s="233"/>
    </row>
    <row r="185" spans="2:11" ht="15" customHeight="1">
      <c r="B185" s="212"/>
      <c r="C185" s="191" t="s">
        <v>114</v>
      </c>
      <c r="D185" s="191"/>
      <c r="E185" s="191"/>
      <c r="F185" s="211" t="s">
        <v>534</v>
      </c>
      <c r="G185" s="191"/>
      <c r="H185" s="191" t="s">
        <v>606</v>
      </c>
      <c r="I185" s="191" t="s">
        <v>530</v>
      </c>
      <c r="J185" s="191">
        <v>50</v>
      </c>
      <c r="K185" s="233"/>
    </row>
    <row r="186" spans="2:11" ht="15" customHeight="1">
      <c r="B186" s="212"/>
      <c r="C186" s="191" t="s">
        <v>607</v>
      </c>
      <c r="D186" s="191"/>
      <c r="E186" s="191"/>
      <c r="F186" s="211" t="s">
        <v>534</v>
      </c>
      <c r="G186" s="191"/>
      <c r="H186" s="191" t="s">
        <v>608</v>
      </c>
      <c r="I186" s="191" t="s">
        <v>609</v>
      </c>
      <c r="J186" s="191"/>
      <c r="K186" s="233"/>
    </row>
    <row r="187" spans="2:11" ht="15" customHeight="1">
      <c r="B187" s="212"/>
      <c r="C187" s="191" t="s">
        <v>610</v>
      </c>
      <c r="D187" s="191"/>
      <c r="E187" s="191"/>
      <c r="F187" s="211" t="s">
        <v>534</v>
      </c>
      <c r="G187" s="191"/>
      <c r="H187" s="191" t="s">
        <v>611</v>
      </c>
      <c r="I187" s="191" t="s">
        <v>609</v>
      </c>
      <c r="J187" s="191"/>
      <c r="K187" s="233"/>
    </row>
    <row r="188" spans="2:11" ht="15" customHeight="1">
      <c r="B188" s="212"/>
      <c r="C188" s="191" t="s">
        <v>612</v>
      </c>
      <c r="D188" s="191"/>
      <c r="E188" s="191"/>
      <c r="F188" s="211" t="s">
        <v>534</v>
      </c>
      <c r="G188" s="191"/>
      <c r="H188" s="191" t="s">
        <v>613</v>
      </c>
      <c r="I188" s="191" t="s">
        <v>609</v>
      </c>
      <c r="J188" s="191"/>
      <c r="K188" s="233"/>
    </row>
    <row r="189" spans="2:11" ht="15" customHeight="1">
      <c r="B189" s="212"/>
      <c r="C189" s="245" t="s">
        <v>614</v>
      </c>
      <c r="D189" s="191"/>
      <c r="E189" s="191"/>
      <c r="F189" s="211" t="s">
        <v>534</v>
      </c>
      <c r="G189" s="191"/>
      <c r="H189" s="191" t="s">
        <v>615</v>
      </c>
      <c r="I189" s="191" t="s">
        <v>616</v>
      </c>
      <c r="J189" s="246" t="s">
        <v>617</v>
      </c>
      <c r="K189" s="233"/>
    </row>
    <row r="190" spans="2:11" ht="15" customHeight="1">
      <c r="B190" s="212"/>
      <c r="C190" s="197" t="s">
        <v>42</v>
      </c>
      <c r="D190" s="191"/>
      <c r="E190" s="191"/>
      <c r="F190" s="211" t="s">
        <v>528</v>
      </c>
      <c r="G190" s="191"/>
      <c r="H190" s="188" t="s">
        <v>618</v>
      </c>
      <c r="I190" s="191" t="s">
        <v>619</v>
      </c>
      <c r="J190" s="191"/>
      <c r="K190" s="233"/>
    </row>
    <row r="191" spans="2:11" ht="15" customHeight="1">
      <c r="B191" s="212"/>
      <c r="C191" s="197" t="s">
        <v>620</v>
      </c>
      <c r="D191" s="191"/>
      <c r="E191" s="191"/>
      <c r="F191" s="211" t="s">
        <v>528</v>
      </c>
      <c r="G191" s="191"/>
      <c r="H191" s="191" t="s">
        <v>621</v>
      </c>
      <c r="I191" s="191" t="s">
        <v>563</v>
      </c>
      <c r="J191" s="191"/>
      <c r="K191" s="233"/>
    </row>
    <row r="192" spans="2:11" ht="15" customHeight="1">
      <c r="B192" s="212"/>
      <c r="C192" s="197" t="s">
        <v>622</v>
      </c>
      <c r="D192" s="191"/>
      <c r="E192" s="191"/>
      <c r="F192" s="211" t="s">
        <v>528</v>
      </c>
      <c r="G192" s="191"/>
      <c r="H192" s="191" t="s">
        <v>623</v>
      </c>
      <c r="I192" s="191" t="s">
        <v>563</v>
      </c>
      <c r="J192" s="191"/>
      <c r="K192" s="233"/>
    </row>
    <row r="193" spans="2:11" ht="15" customHeight="1">
      <c r="B193" s="212"/>
      <c r="C193" s="197" t="s">
        <v>624</v>
      </c>
      <c r="D193" s="191"/>
      <c r="E193" s="191"/>
      <c r="F193" s="211" t="s">
        <v>534</v>
      </c>
      <c r="G193" s="191"/>
      <c r="H193" s="191" t="s">
        <v>625</v>
      </c>
      <c r="I193" s="191" t="s">
        <v>563</v>
      </c>
      <c r="J193" s="191"/>
      <c r="K193" s="233"/>
    </row>
    <row r="194" spans="2:11" ht="15" customHeight="1">
      <c r="B194" s="239"/>
      <c r="C194" s="247"/>
      <c r="D194" s="221"/>
      <c r="E194" s="221"/>
      <c r="F194" s="221"/>
      <c r="G194" s="221"/>
      <c r="H194" s="221"/>
      <c r="I194" s="221"/>
      <c r="J194" s="221"/>
      <c r="K194" s="240"/>
    </row>
    <row r="195" spans="2:11" ht="18.75" customHeight="1">
      <c r="B195" s="188"/>
      <c r="C195" s="191"/>
      <c r="D195" s="191"/>
      <c r="E195" s="191"/>
      <c r="F195" s="211"/>
      <c r="G195" s="191"/>
      <c r="H195" s="191"/>
      <c r="I195" s="191"/>
      <c r="J195" s="191"/>
      <c r="K195" s="188"/>
    </row>
    <row r="196" spans="2:11" ht="18.75" customHeight="1">
      <c r="B196" s="188"/>
      <c r="C196" s="191"/>
      <c r="D196" s="191"/>
      <c r="E196" s="191"/>
      <c r="F196" s="211"/>
      <c r="G196" s="191"/>
      <c r="H196" s="191"/>
      <c r="I196" s="191"/>
      <c r="J196" s="191"/>
      <c r="K196" s="188"/>
    </row>
    <row r="197" spans="2:11" ht="18.75" customHeight="1">
      <c r="B197" s="198"/>
      <c r="C197" s="198"/>
      <c r="D197" s="198"/>
      <c r="E197" s="198"/>
      <c r="F197" s="198"/>
      <c r="G197" s="198"/>
      <c r="H197" s="198"/>
      <c r="I197" s="198"/>
      <c r="J197" s="198"/>
      <c r="K197" s="198"/>
    </row>
    <row r="198" spans="2:11" ht="13.5">
      <c r="B198" s="179"/>
      <c r="C198" s="180"/>
      <c r="D198" s="180"/>
      <c r="E198" s="180"/>
      <c r="F198" s="180"/>
      <c r="G198" s="180"/>
      <c r="H198" s="180"/>
      <c r="I198" s="180"/>
      <c r="J198" s="180"/>
      <c r="K198" s="181"/>
    </row>
    <row r="199" spans="2:11" ht="21" customHeight="1">
      <c r="B199" s="183"/>
      <c r="C199" s="313" t="s">
        <v>626</v>
      </c>
      <c r="D199" s="313"/>
      <c r="E199" s="313"/>
      <c r="F199" s="313"/>
      <c r="G199" s="313"/>
      <c r="H199" s="313"/>
      <c r="I199" s="313"/>
      <c r="J199" s="313"/>
      <c r="K199" s="184"/>
    </row>
    <row r="200" spans="2:11" ht="25.5" customHeight="1">
      <c r="B200" s="183"/>
      <c r="C200" s="248" t="s">
        <v>627</v>
      </c>
      <c r="D200" s="248"/>
      <c r="E200" s="248"/>
      <c r="F200" s="248" t="s">
        <v>628</v>
      </c>
      <c r="G200" s="249"/>
      <c r="H200" s="320" t="s">
        <v>629</v>
      </c>
      <c r="I200" s="320"/>
      <c r="J200" s="320"/>
      <c r="K200" s="184"/>
    </row>
    <row r="201" spans="2:11" ht="5.25" customHeight="1">
      <c r="B201" s="212"/>
      <c r="C201" s="209"/>
      <c r="D201" s="209"/>
      <c r="E201" s="209"/>
      <c r="F201" s="209"/>
      <c r="G201" s="191"/>
      <c r="H201" s="209"/>
      <c r="I201" s="209"/>
      <c r="J201" s="209"/>
      <c r="K201" s="233"/>
    </row>
    <row r="202" spans="2:11" ht="15" customHeight="1">
      <c r="B202" s="212"/>
      <c r="C202" s="191" t="s">
        <v>619</v>
      </c>
      <c r="D202" s="191"/>
      <c r="E202" s="191"/>
      <c r="F202" s="211" t="s">
        <v>43</v>
      </c>
      <c r="G202" s="191"/>
      <c r="H202" s="321" t="s">
        <v>630</v>
      </c>
      <c r="I202" s="321"/>
      <c r="J202" s="321"/>
      <c r="K202" s="233"/>
    </row>
    <row r="203" spans="2:11" ht="15" customHeight="1">
      <c r="B203" s="212"/>
      <c r="C203" s="218"/>
      <c r="D203" s="191"/>
      <c r="E203" s="191"/>
      <c r="F203" s="211" t="s">
        <v>44</v>
      </c>
      <c r="G203" s="191"/>
      <c r="H203" s="321" t="s">
        <v>631</v>
      </c>
      <c r="I203" s="321"/>
      <c r="J203" s="321"/>
      <c r="K203" s="233"/>
    </row>
    <row r="204" spans="2:11" ht="15" customHeight="1">
      <c r="B204" s="212"/>
      <c r="C204" s="218"/>
      <c r="D204" s="191"/>
      <c r="E204" s="191"/>
      <c r="F204" s="211" t="s">
        <v>47</v>
      </c>
      <c r="G204" s="191"/>
      <c r="H204" s="321" t="s">
        <v>632</v>
      </c>
      <c r="I204" s="321"/>
      <c r="J204" s="321"/>
      <c r="K204" s="233"/>
    </row>
    <row r="205" spans="2:11" ht="15" customHeight="1">
      <c r="B205" s="212"/>
      <c r="C205" s="191"/>
      <c r="D205" s="191"/>
      <c r="E205" s="191"/>
      <c r="F205" s="211" t="s">
        <v>45</v>
      </c>
      <c r="G205" s="191"/>
      <c r="H205" s="321" t="s">
        <v>633</v>
      </c>
      <c r="I205" s="321"/>
      <c r="J205" s="321"/>
      <c r="K205" s="233"/>
    </row>
    <row r="206" spans="2:11" ht="15" customHeight="1">
      <c r="B206" s="212"/>
      <c r="C206" s="191"/>
      <c r="D206" s="191"/>
      <c r="E206" s="191"/>
      <c r="F206" s="211" t="s">
        <v>46</v>
      </c>
      <c r="G206" s="191"/>
      <c r="H206" s="321" t="s">
        <v>634</v>
      </c>
      <c r="I206" s="321"/>
      <c r="J206" s="321"/>
      <c r="K206" s="233"/>
    </row>
    <row r="207" spans="2:11" ht="15" customHeight="1">
      <c r="B207" s="212"/>
      <c r="C207" s="191"/>
      <c r="D207" s="191"/>
      <c r="E207" s="191"/>
      <c r="F207" s="211"/>
      <c r="G207" s="191"/>
      <c r="H207" s="191"/>
      <c r="I207" s="191"/>
      <c r="J207" s="191"/>
      <c r="K207" s="233"/>
    </row>
    <row r="208" spans="2:11" ht="15" customHeight="1">
      <c r="B208" s="212"/>
      <c r="C208" s="191" t="s">
        <v>575</v>
      </c>
      <c r="D208" s="191"/>
      <c r="E208" s="191"/>
      <c r="F208" s="211" t="s">
        <v>79</v>
      </c>
      <c r="G208" s="191"/>
      <c r="H208" s="321" t="s">
        <v>635</v>
      </c>
      <c r="I208" s="321"/>
      <c r="J208" s="321"/>
      <c r="K208" s="233"/>
    </row>
    <row r="209" spans="2:11" ht="15" customHeight="1">
      <c r="B209" s="212"/>
      <c r="C209" s="218"/>
      <c r="D209" s="191"/>
      <c r="E209" s="191"/>
      <c r="F209" s="211" t="s">
        <v>470</v>
      </c>
      <c r="G209" s="191"/>
      <c r="H209" s="321" t="s">
        <v>471</v>
      </c>
      <c r="I209" s="321"/>
      <c r="J209" s="321"/>
      <c r="K209" s="233"/>
    </row>
    <row r="210" spans="2:11" ht="15" customHeight="1">
      <c r="B210" s="212"/>
      <c r="C210" s="191"/>
      <c r="D210" s="191"/>
      <c r="E210" s="191"/>
      <c r="F210" s="211" t="s">
        <v>468</v>
      </c>
      <c r="G210" s="191"/>
      <c r="H210" s="321" t="s">
        <v>636</v>
      </c>
      <c r="I210" s="321"/>
      <c r="J210" s="321"/>
      <c r="K210" s="233"/>
    </row>
    <row r="211" spans="2:11" ht="15" customHeight="1">
      <c r="B211" s="250"/>
      <c r="C211" s="218"/>
      <c r="D211" s="218"/>
      <c r="E211" s="218"/>
      <c r="F211" s="211" t="s">
        <v>472</v>
      </c>
      <c r="G211" s="197"/>
      <c r="H211" s="322" t="s">
        <v>473</v>
      </c>
      <c r="I211" s="322"/>
      <c r="J211" s="322"/>
      <c r="K211" s="251"/>
    </row>
    <row r="212" spans="2:11" ht="15" customHeight="1">
      <c r="B212" s="250"/>
      <c r="C212" s="218"/>
      <c r="D212" s="218"/>
      <c r="E212" s="218"/>
      <c r="F212" s="211" t="s">
        <v>474</v>
      </c>
      <c r="G212" s="197"/>
      <c r="H212" s="322" t="s">
        <v>637</v>
      </c>
      <c r="I212" s="322"/>
      <c r="J212" s="322"/>
      <c r="K212" s="251"/>
    </row>
    <row r="213" spans="2:11" ht="15" customHeight="1">
      <c r="B213" s="250"/>
      <c r="C213" s="218"/>
      <c r="D213" s="218"/>
      <c r="E213" s="218"/>
      <c r="F213" s="252"/>
      <c r="G213" s="197"/>
      <c r="H213" s="253"/>
      <c r="I213" s="253"/>
      <c r="J213" s="253"/>
      <c r="K213" s="251"/>
    </row>
    <row r="214" spans="2:11" ht="15" customHeight="1">
      <c r="B214" s="250"/>
      <c r="C214" s="191" t="s">
        <v>599</v>
      </c>
      <c r="D214" s="218"/>
      <c r="E214" s="218"/>
      <c r="F214" s="211">
        <v>1</v>
      </c>
      <c r="G214" s="197"/>
      <c r="H214" s="322" t="s">
        <v>638</v>
      </c>
      <c r="I214" s="322"/>
      <c r="J214" s="322"/>
      <c r="K214" s="251"/>
    </row>
    <row r="215" spans="2:11" ht="15" customHeight="1">
      <c r="B215" s="250"/>
      <c r="C215" s="218"/>
      <c r="D215" s="218"/>
      <c r="E215" s="218"/>
      <c r="F215" s="211">
        <v>2</v>
      </c>
      <c r="G215" s="197"/>
      <c r="H215" s="322" t="s">
        <v>639</v>
      </c>
      <c r="I215" s="322"/>
      <c r="J215" s="322"/>
      <c r="K215" s="251"/>
    </row>
    <row r="216" spans="2:11" ht="15" customHeight="1">
      <c r="B216" s="250"/>
      <c r="C216" s="218"/>
      <c r="D216" s="218"/>
      <c r="E216" s="218"/>
      <c r="F216" s="211">
        <v>3</v>
      </c>
      <c r="G216" s="197"/>
      <c r="H216" s="322" t="s">
        <v>640</v>
      </c>
      <c r="I216" s="322"/>
      <c r="J216" s="322"/>
      <c r="K216" s="251"/>
    </row>
    <row r="217" spans="2:11" ht="15" customHeight="1">
      <c r="B217" s="250"/>
      <c r="C217" s="218"/>
      <c r="D217" s="218"/>
      <c r="E217" s="218"/>
      <c r="F217" s="211">
        <v>4</v>
      </c>
      <c r="G217" s="197"/>
      <c r="H217" s="322" t="s">
        <v>641</v>
      </c>
      <c r="I217" s="322"/>
      <c r="J217" s="322"/>
      <c r="K217" s="251"/>
    </row>
    <row r="218" spans="2:11" ht="12.75" customHeight="1">
      <c r="B218" s="254"/>
      <c r="C218" s="255"/>
      <c r="D218" s="255"/>
      <c r="E218" s="255"/>
      <c r="F218" s="255"/>
      <c r="G218" s="255"/>
      <c r="H218" s="255"/>
      <c r="I218" s="255"/>
      <c r="J218" s="255"/>
      <c r="K218" s="256"/>
    </row>
  </sheetData>
  <mergeCells count="77">
    <mergeCell ref="H216:J216"/>
    <mergeCell ref="H217:J217"/>
    <mergeCell ref="H210:J210"/>
    <mergeCell ref="H211:J211"/>
    <mergeCell ref="H212:J212"/>
    <mergeCell ref="H214:J214"/>
    <mergeCell ref="H215:J215"/>
    <mergeCell ref="H204:J204"/>
    <mergeCell ref="H205:J205"/>
    <mergeCell ref="H206:J206"/>
    <mergeCell ref="H208:J208"/>
    <mergeCell ref="H209:J209"/>
    <mergeCell ref="C165:J165"/>
    <mergeCell ref="C199:J199"/>
    <mergeCell ref="H200:J200"/>
    <mergeCell ref="H202:J202"/>
    <mergeCell ref="H203:J203"/>
    <mergeCell ref="D70:J70"/>
    <mergeCell ref="C75:J75"/>
    <mergeCell ref="C102:J102"/>
    <mergeCell ref="C122:J122"/>
    <mergeCell ref="C147:J147"/>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 ref="F23:J23"/>
    <mergeCell ref="C25:J25"/>
    <mergeCell ref="C26:J26"/>
    <mergeCell ref="D27:J27"/>
    <mergeCell ref="D28:J28"/>
    <mergeCell ref="F18:J18"/>
    <mergeCell ref="F19:J19"/>
    <mergeCell ref="F20:J20"/>
    <mergeCell ref="F21:J21"/>
    <mergeCell ref="F22:J22"/>
    <mergeCell ref="D10:J10"/>
    <mergeCell ref="D11:J11"/>
    <mergeCell ref="D15:J15"/>
    <mergeCell ref="D16:J16"/>
    <mergeCell ref="D17:J17"/>
    <mergeCell ref="C3:J3"/>
    <mergeCell ref="C4:J4"/>
    <mergeCell ref="C6:J6"/>
    <mergeCell ref="C7:J7"/>
    <mergeCell ref="C9:J9"/>
  </mergeCells>
  <pageMargins left="0.59027777777777801" right="0.59027777777777801" top="0.59027777777777801" bottom="0.59027777777777801"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TotalTime>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Rekapitulace stavby</vt:lpstr>
      <vt:lpstr>191031 - Stavební úpravy ...</vt:lpstr>
      <vt:lpstr>Pokyny pro vyplnění</vt:lpstr>
      <vt:lpstr>'191031 - Stavební úpravy ...'!Názvy_tisku</vt:lpstr>
      <vt:lpstr>'Rekapitulace stavby'!Názvy_tisku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DESKTOP-084633L\Anna Mužná</dc:creator>
  <dc:description/>
  <cp:lastModifiedBy>Tomáš Bubeník</cp:lastModifiedBy>
  <cp:revision>2</cp:revision>
  <dcterms:created xsi:type="dcterms:W3CDTF">2019-06-26T20:38:10Z</dcterms:created>
  <dcterms:modified xsi:type="dcterms:W3CDTF">2019-09-10T11:24:08Z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